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18"/>
  <workbookPr/>
  <mc:AlternateContent xmlns:mc="http://schemas.openxmlformats.org/markup-compatibility/2006">
    <mc:Choice Requires="x15">
      <x15ac:absPath xmlns:x15ac="http://schemas.microsoft.com/office/spreadsheetml/2010/11/ac" url="C:\Users\lgarcial\Downloads\"/>
    </mc:Choice>
  </mc:AlternateContent>
  <xr:revisionPtr revIDLastSave="28" documentId="13_ncr:1_{80376DC5-974A-4F4D-A325-206D618D2EC6}" xr6:coauthVersionLast="47" xr6:coauthVersionMax="47" xr10:uidLastSave="{69FDB088-DF0F-496B-A614-F55C96C9E156}"/>
  <bookViews>
    <workbookView xWindow="-110" yWindow="-110" windowWidth="19420" windowHeight="11500" xr2:uid="{00000000-000D-0000-FFFF-FFFF00000000}"/>
  </bookViews>
  <sheets>
    <sheet name="Hoja1" sheetId="1" r:id="rId1"/>
    <sheet name="Listas"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L27" i="1" l="1"/>
  <c r="AV30" i="1"/>
  <c r="AV29" i="1"/>
  <c r="AV28" i="1"/>
  <c r="AV27" i="1"/>
  <c r="AX27" i="1" s="1"/>
  <c r="AX28" i="1"/>
  <c r="AX29" i="1"/>
  <c r="AX30" i="1"/>
  <c r="AS27" i="1"/>
  <c r="AS34" i="1"/>
  <c r="AS33" i="1"/>
  <c r="AS32" i="1"/>
  <c r="AS21" i="1"/>
  <c r="AB35" i="1"/>
  <c r="AD35" i="1" s="1"/>
  <c r="AO37" i="1"/>
  <c r="AO38" i="1"/>
  <c r="AG37" i="1"/>
  <c r="AI37" i="1" s="1"/>
  <c r="AG38" i="1"/>
  <c r="AI38" i="1" s="1"/>
  <c r="AB38" i="1"/>
  <c r="AD38" i="1" s="1"/>
  <c r="AB37" i="1"/>
  <c r="AD37" i="1" s="1"/>
  <c r="W38" i="1"/>
  <c r="Y38" i="1" s="1"/>
  <c r="W37" i="1"/>
  <c r="Y37" i="1" s="1"/>
  <c r="W36" i="1"/>
  <c r="W35" i="1"/>
  <c r="W34" i="1"/>
  <c r="Y34" i="1" s="1"/>
  <c r="W33" i="1"/>
  <c r="Y33" i="1" s="1"/>
  <c r="W32" i="1"/>
  <c r="Y32" i="1" s="1"/>
  <c r="W16" i="1"/>
  <c r="Y16" i="1" s="1"/>
  <c r="X36" i="1"/>
  <c r="X35" i="1"/>
  <c r="AS35" i="1" s="1"/>
  <c r="AT35" i="1" s="1"/>
  <c r="AS38" i="1"/>
  <c r="AR38" i="1"/>
  <c r="AS37" i="1"/>
  <c r="AR37" i="1"/>
  <c r="AR36" i="1"/>
  <c r="AR34" i="1"/>
  <c r="AR33" i="1"/>
  <c r="AR32" i="1"/>
  <c r="AS30" i="1"/>
  <c r="AS29" i="1"/>
  <c r="AS28" i="1"/>
  <c r="AS26" i="1"/>
  <c r="AS25" i="1"/>
  <c r="AS24" i="1"/>
  <c r="AS23" i="1"/>
  <c r="AS22" i="1"/>
  <c r="AS20" i="1"/>
  <c r="AS19" i="1"/>
  <c r="AS18" i="1"/>
  <c r="AS17" i="1"/>
  <c r="AS16" i="1"/>
  <c r="W30" i="1"/>
  <c r="Y30" i="1" s="1"/>
  <c r="W29" i="1"/>
  <c r="Y29" i="1" s="1"/>
  <c r="W28" i="1"/>
  <c r="Y28" i="1" s="1"/>
  <c r="W27" i="1"/>
  <c r="Y27" i="1" s="1"/>
  <c r="W26" i="1"/>
  <c r="Y26" i="1" s="1"/>
  <c r="W25" i="1"/>
  <c r="Y25" i="1" s="1"/>
  <c r="W24" i="1"/>
  <c r="Y24" i="1" s="1"/>
  <c r="W23" i="1"/>
  <c r="Y23" i="1" s="1"/>
  <c r="W22" i="1"/>
  <c r="Y22" i="1" s="1"/>
  <c r="W21" i="1"/>
  <c r="Y21" i="1" s="1"/>
  <c r="W20" i="1"/>
  <c r="Y20" i="1" s="1"/>
  <c r="W19" i="1"/>
  <c r="Y19" i="1" s="1"/>
  <c r="W18" i="1"/>
  <c r="Y18" i="1" s="1"/>
  <c r="W17" i="1"/>
  <c r="Q21" i="1"/>
  <c r="AR21" i="1" s="1"/>
  <c r="AL16" i="1"/>
  <c r="AO16" i="1" s="1"/>
  <c r="AB32" i="1"/>
  <c r="AD32" i="1" s="1"/>
  <c r="AT21" i="1" l="1"/>
  <c r="AT32" i="1"/>
  <c r="AT33" i="1"/>
  <c r="AT34" i="1"/>
  <c r="Y35" i="1"/>
  <c r="Y17" i="1"/>
  <c r="Y31" i="1" s="1"/>
  <c r="AT37" i="1"/>
  <c r="AT38" i="1"/>
  <c r="Y36" i="1"/>
  <c r="Y39" i="1" s="1"/>
  <c r="AS36" i="1"/>
  <c r="AT36" i="1" s="1"/>
  <c r="AT39" i="1" s="1"/>
  <c r="Q29" i="1"/>
  <c r="AR29" i="1" s="1"/>
  <c r="AT29" i="1" s="1"/>
  <c r="Q30" i="1"/>
  <c r="AR30" i="1" s="1"/>
  <c r="AT30" i="1" s="1"/>
  <c r="Q27" i="1"/>
  <c r="AR27" i="1" s="1"/>
  <c r="AT27" i="1" s="1"/>
  <c r="Q28" i="1"/>
  <c r="AR28" i="1" s="1"/>
  <c r="AT28" i="1" s="1"/>
  <c r="Q24" i="1"/>
  <c r="AR24" i="1" s="1"/>
  <c r="AT24" i="1" s="1"/>
  <c r="Q25" i="1"/>
  <c r="AR25" i="1" s="1"/>
  <c r="AT25" i="1" s="1"/>
  <c r="Q26" i="1"/>
  <c r="AR26" i="1" s="1"/>
  <c r="AT26" i="1" s="1"/>
  <c r="Q23" i="1"/>
  <c r="AR23" i="1" s="1"/>
  <c r="AT23" i="1" s="1"/>
  <c r="Q22" i="1"/>
  <c r="AR22" i="1" s="1"/>
  <c r="AT22" i="1" s="1"/>
  <c r="Y40" i="1" l="1"/>
  <c r="Q20" i="1"/>
  <c r="AR20" i="1" s="1"/>
  <c r="AT20" i="1" s="1"/>
  <c r="Q19" i="1"/>
  <c r="AR19" i="1" s="1"/>
  <c r="AT19" i="1" s="1"/>
  <c r="Q18" i="1"/>
  <c r="AR18" i="1" s="1"/>
  <c r="AT18" i="1" s="1"/>
  <c r="Q17" i="1"/>
  <c r="AR17" i="1" s="1"/>
  <c r="Q16" i="1"/>
  <c r="AR16" i="1" s="1"/>
  <c r="AT16" i="1" s="1"/>
  <c r="AT17" i="1" l="1"/>
  <c r="AT31" i="1" s="1"/>
  <c r="AT40" i="1" s="1"/>
  <c r="AL32" i="1"/>
  <c r="AO32" i="1" s="1"/>
  <c r="AL36" i="1"/>
  <c r="AO36" i="1" s="1"/>
  <c r="AL35" i="1"/>
  <c r="AO35" i="1" s="1"/>
  <c r="AL34" i="1"/>
  <c r="AO34" i="1" s="1"/>
  <c r="AL33" i="1"/>
  <c r="AO33" i="1" s="1"/>
  <c r="AL30" i="1"/>
  <c r="AO30" i="1" s="1"/>
  <c r="AL29" i="1"/>
  <c r="AO29" i="1" s="1"/>
  <c r="AL28" i="1"/>
  <c r="AO28" i="1" s="1"/>
  <c r="AO27" i="1"/>
  <c r="AL26" i="1"/>
  <c r="AO26" i="1" s="1"/>
  <c r="AL25" i="1"/>
  <c r="AO25" i="1" s="1"/>
  <c r="AL24" i="1"/>
  <c r="AO24" i="1" s="1"/>
  <c r="AL23" i="1"/>
  <c r="AO23" i="1" s="1"/>
  <c r="AL22" i="1"/>
  <c r="AO22" i="1" s="1"/>
  <c r="AL21" i="1"/>
  <c r="AO21" i="1" s="1"/>
  <c r="AL20" i="1"/>
  <c r="AO20" i="1" s="1"/>
  <c r="AL19" i="1"/>
  <c r="AO19" i="1" s="1"/>
  <c r="AL18" i="1"/>
  <c r="AO18" i="1" s="1"/>
  <c r="AL17" i="1"/>
  <c r="AO17" i="1" s="1"/>
  <c r="AG36" i="1"/>
  <c r="AI36" i="1" s="1"/>
  <c r="AG35" i="1"/>
  <c r="AI35" i="1" s="1"/>
  <c r="AG34" i="1"/>
  <c r="AI34" i="1" s="1"/>
  <c r="AG33" i="1"/>
  <c r="AI33" i="1" s="1"/>
  <c r="AG32" i="1"/>
  <c r="AG30" i="1"/>
  <c r="AI30" i="1" s="1"/>
  <c r="AG29" i="1"/>
  <c r="AI29" i="1" s="1"/>
  <c r="AG28" i="1"/>
  <c r="AI28" i="1" s="1"/>
  <c r="AG27" i="1"/>
  <c r="AI27" i="1" s="1"/>
  <c r="AG26" i="1"/>
  <c r="AI26" i="1" s="1"/>
  <c r="AG25" i="1"/>
  <c r="AI25" i="1" s="1"/>
  <c r="AG24" i="1"/>
  <c r="AI24" i="1" s="1"/>
  <c r="AG23" i="1"/>
  <c r="AI23" i="1" s="1"/>
  <c r="AG22" i="1"/>
  <c r="AI22" i="1" s="1"/>
  <c r="AG21" i="1"/>
  <c r="AI21" i="1" s="1"/>
  <c r="AG20" i="1"/>
  <c r="AI20" i="1" s="1"/>
  <c r="AG19" i="1"/>
  <c r="AI19" i="1" s="1"/>
  <c r="AG18" i="1"/>
  <c r="AI18" i="1" s="1"/>
  <c r="AG17" i="1"/>
  <c r="AI17" i="1" s="1"/>
  <c r="AG16" i="1"/>
  <c r="AI16" i="1" s="1"/>
  <c r="AB36" i="1"/>
  <c r="AD36" i="1" s="1"/>
  <c r="AB34" i="1"/>
  <c r="AD34" i="1" s="1"/>
  <c r="AB33" i="1"/>
  <c r="AD33" i="1" s="1"/>
  <c r="AD39" i="1" s="1"/>
  <c r="AB30" i="1"/>
  <c r="AD30" i="1" s="1"/>
  <c r="AB29" i="1"/>
  <c r="AD29" i="1" s="1"/>
  <c r="AB28" i="1"/>
  <c r="AD28" i="1" s="1"/>
  <c r="AB27" i="1"/>
  <c r="AD27" i="1" s="1"/>
  <c r="AB26" i="1"/>
  <c r="AD26" i="1" s="1"/>
  <c r="AB25" i="1"/>
  <c r="AD25" i="1" s="1"/>
  <c r="AB24" i="1"/>
  <c r="AD24" i="1" s="1"/>
  <c r="AB23" i="1"/>
  <c r="AD23" i="1" s="1"/>
  <c r="AB22" i="1"/>
  <c r="AD22" i="1" s="1"/>
  <c r="AB21" i="1"/>
  <c r="AD21" i="1" s="1"/>
  <c r="AB20" i="1"/>
  <c r="AD20" i="1" s="1"/>
  <c r="AB19" i="1"/>
  <c r="AD19" i="1" s="1"/>
  <c r="AB18" i="1"/>
  <c r="AD18" i="1" s="1"/>
  <c r="AB17" i="1"/>
  <c r="AD17" i="1" s="1"/>
  <c r="AB16" i="1"/>
  <c r="AD16" i="1" s="1"/>
  <c r="AI32" i="1" l="1"/>
  <c r="AI39" i="1" s="1"/>
  <c r="AO39" i="1"/>
  <c r="AD31" i="1"/>
  <c r="AO31" i="1"/>
  <c r="AI31" i="1"/>
  <c r="AI40" i="1" s="1"/>
  <c r="AO40" i="1" l="1"/>
  <c r="AD4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Yamile Espinosa Galindo</author>
  </authors>
  <commentList>
    <comment ref="G4" authorId="0" shapeId="0" xr:uid="{00000000-0006-0000-0000-000001000000}">
      <text>
        <r>
          <rPr>
            <b/>
            <sz val="9"/>
            <color indexed="81"/>
            <rFont val="Tahoma"/>
            <family val="2"/>
          </rPr>
          <t>Cuadro que resume los cambios realizados de una versión a otra</t>
        </r>
      </text>
    </comment>
    <comment ref="G5" authorId="0" shapeId="0" xr:uid="{00000000-0006-0000-0000-000002000000}">
      <text>
        <r>
          <rPr>
            <b/>
            <sz val="9"/>
            <color indexed="81"/>
            <rFont val="Tahoma"/>
            <family val="2"/>
          </rPr>
          <t xml:space="preserve">Número consecutivo de la versión generada </t>
        </r>
      </text>
    </comment>
    <comment ref="H5" authorId="0" shapeId="0" xr:uid="{00000000-0006-0000-0000-000003000000}">
      <text>
        <r>
          <rPr>
            <b/>
            <sz val="9"/>
            <color indexed="81"/>
            <rFont val="Tahoma"/>
            <family val="2"/>
          </rPr>
          <t>Fecha de la versión generada</t>
        </r>
      </text>
    </comment>
    <comment ref="I5" authorId="0" shapeId="0" xr:uid="{00000000-0006-0000-0000-000004000000}">
      <text>
        <r>
          <rPr>
            <b/>
            <sz val="9"/>
            <color indexed="81"/>
            <rFont val="Tahoma"/>
            <family val="2"/>
          </rPr>
          <t>Breve descripción del cambio realizado en la nueva versión</t>
        </r>
      </text>
    </comment>
    <comment ref="C12" authorId="0" shapeId="0" xr:uid="{00000000-0006-0000-0000-000005000000}">
      <text>
        <r>
          <rPr>
            <b/>
            <sz val="9"/>
            <color indexed="81"/>
            <rFont val="Tahoma"/>
            <family val="2"/>
          </rPr>
          <t>Indique el nombre del proceso al cual está asociada la meta</t>
        </r>
      </text>
    </comment>
    <comment ref="A15" authorId="0" shapeId="0" xr:uid="{00000000-0006-0000-0000-000006000000}">
      <text>
        <r>
          <rPr>
            <b/>
            <sz val="9"/>
            <color indexed="81"/>
            <rFont val="Tahoma"/>
            <family val="2"/>
          </rPr>
          <t>Incluya el número del objetivo estratégico, de acuerdo con lo adoptado en el Plan Estratégico Institucional</t>
        </r>
      </text>
    </comment>
    <comment ref="B15" authorId="0" shapeId="0" xr:uid="{00000000-0006-0000-0000-000007000000}">
      <text>
        <r>
          <rPr>
            <b/>
            <sz val="9"/>
            <color indexed="81"/>
            <rFont val="Tahoma"/>
            <family val="2"/>
          </rPr>
          <t>Incluya el objetivo estratégico, de acuerdo con lo adoptado en el Plan Estratégico Institucional, al cual se asocia la meta</t>
        </r>
      </text>
    </comment>
    <comment ref="E15" authorId="0" shapeId="0" xr:uid="{00000000-0006-0000-0000-000008000000}">
      <text>
        <r>
          <rPr>
            <b/>
            <sz val="9"/>
            <color indexed="81"/>
            <rFont val="Tahoma"/>
            <family val="2"/>
          </rPr>
          <t>Escriba el número de la meta, en orden consecutivo</t>
        </r>
      </text>
    </comment>
    <comment ref="F15" authorId="0" shapeId="0" xr:uid="{00000000-0006-0000-0000-000009000000}">
      <text>
        <r>
          <rPr>
            <b/>
            <sz val="9"/>
            <color indexed="81"/>
            <rFont val="Tahoma"/>
            <family val="2"/>
          </rPr>
          <t xml:space="preserve">Son el resultado aceptable que se espera alcanzar en un periodo de tiempo a través de la ejecución y/o cumplimiento de los entregables. 
Se debe redactar la meta iniciando con un verbo en infinitivo fuerte, seguido de una magnitud o cantidad, una unidad de medida que se encuentre en términos numéricos o porcentuales y finalmente el complemento.
verbo + magnitud + unidad de medida + complemento
</t>
        </r>
      </text>
    </comment>
    <comment ref="G15" authorId="0" shapeId="0" xr:uid="{00000000-0006-0000-0000-00000A000000}">
      <text>
        <r>
          <rPr>
            <b/>
            <sz val="9"/>
            <color indexed="81"/>
            <rFont val="Tahoma"/>
            <family val="2"/>
          </rPr>
          <t xml:space="preserve">Seleccione la opción que corresponda
</t>
        </r>
      </text>
    </comment>
    <comment ref="H15" authorId="0" shapeId="0" xr:uid="{00000000-0006-0000-0000-00000B000000}">
      <text>
        <r>
          <rPr>
            <b/>
            <sz val="9"/>
            <color indexed="81"/>
            <rFont val="Tahoma"/>
            <family val="2"/>
          </rPr>
          <t>Indique un nombre corto que refleje lo que pretende medir. 
Ej. Porcentaje de giros acumulados</t>
        </r>
      </text>
    </comment>
    <comment ref="I15" authorId="0" shapeId="0" xr:uid="{00000000-0006-0000-0000-00000C000000}">
      <text>
        <r>
          <rPr>
            <b/>
            <sz val="9"/>
            <color indexed="81"/>
            <rFont val="Tahoma"/>
            <family val="2"/>
          </rPr>
          <t>Indique la fórmula (relación entre variables) que permite medir el cumplimiento de la meta. Debe existir una coherencia lógica entre la magnitud y unidad de medida de la meta y las variables del indicador</t>
        </r>
      </text>
    </comment>
    <comment ref="J15" authorId="0" shapeId="0" xr:uid="{00000000-0006-0000-0000-00000D000000}">
      <text>
        <r>
          <rPr>
            <b/>
            <sz val="9"/>
            <color indexed="81"/>
            <rFont val="Tahoma"/>
            <family val="2"/>
          </rPr>
          <t>Valor inicial que se toma como referencia para comparar el avance de la meta. Es imporante indicar la magnitud, unidad de medida y la vigencia en la cual se obtuvo</t>
        </r>
      </text>
    </comment>
    <comment ref="K15" authorId="0" shapeId="0" xr:uid="{00000000-0006-0000-0000-00000E000000}">
      <text>
        <r>
          <rPr>
            <b/>
            <sz val="9"/>
            <color indexed="81"/>
            <rFont val="Tahoma"/>
            <family val="2"/>
          </rPr>
          <t>Indique el tipo de programación que corresponde: 
- Suma
- Constante
- Creciente
- Decreciente 
Este tipo depende de la forma en que se acumulan los resultados del indicador trimestralmente para la vigencia. Ver Manual PLE-PIN-M002</t>
        </r>
      </text>
    </comment>
    <comment ref="L15" authorId="0" shapeId="0" xr:uid="{00000000-0006-0000-0000-00000F000000}">
      <text>
        <r>
          <rPr>
            <b/>
            <sz val="9"/>
            <color indexed="81"/>
            <rFont val="Tahoma"/>
            <family val="2"/>
          </rPr>
          <t xml:space="preserve">Indique la forma en la que se expresa la magnitud de la meta. Ej. Porcentaje, actuaciones administrativas, informes, etc. </t>
        </r>
        <r>
          <rPr>
            <sz val="9"/>
            <color indexed="81"/>
            <rFont val="Tahoma"/>
            <family val="2"/>
          </rPr>
          <t xml:space="preserve">
</t>
        </r>
      </text>
    </comment>
    <comment ref="M15" authorId="0" shapeId="0" xr:uid="{00000000-0006-0000-0000-000010000000}">
      <text>
        <r>
          <rPr>
            <b/>
            <sz val="9"/>
            <color indexed="81"/>
            <rFont val="Tahoma"/>
            <family val="2"/>
          </rPr>
          <t xml:space="preserve">Indique la magnitud programada para el trimestre. </t>
        </r>
      </text>
    </comment>
    <comment ref="N15" authorId="0" shapeId="0" xr:uid="{00000000-0006-0000-0000-000011000000}">
      <text>
        <r>
          <rPr>
            <b/>
            <sz val="9"/>
            <color indexed="81"/>
            <rFont val="Tahoma"/>
            <family val="2"/>
          </rPr>
          <t xml:space="preserve">Indique la magnitud programada para el trimestre. </t>
        </r>
      </text>
    </comment>
    <comment ref="O15" authorId="0" shapeId="0" xr:uid="{00000000-0006-0000-0000-000012000000}">
      <text>
        <r>
          <rPr>
            <b/>
            <sz val="9"/>
            <color indexed="81"/>
            <rFont val="Tahoma"/>
            <family val="2"/>
          </rPr>
          <t xml:space="preserve">Indique la magnitud programada para el trimestre. </t>
        </r>
      </text>
    </comment>
    <comment ref="P15" authorId="0" shapeId="0" xr:uid="{00000000-0006-0000-0000-000013000000}">
      <text>
        <r>
          <rPr>
            <b/>
            <sz val="9"/>
            <color indexed="81"/>
            <rFont val="Tahoma"/>
            <family val="2"/>
          </rPr>
          <t xml:space="preserve">Indique la magnitud programada para el trimestre. </t>
        </r>
      </text>
    </comment>
    <comment ref="Q15" authorId="0" shapeId="0" xr:uid="{00000000-0006-0000-0000-000014000000}">
      <text>
        <r>
          <rPr>
            <b/>
            <sz val="9"/>
            <color indexed="81"/>
            <rFont val="Tahoma"/>
            <family val="2"/>
          </rPr>
          <t>Indique la programación total de la vigencia. 
Debe ser coherente con la meta.</t>
        </r>
      </text>
    </comment>
    <comment ref="R15" authorId="0" shapeId="0" xr:uid="{00000000-0006-0000-0000-000015000000}">
      <text>
        <r>
          <rPr>
            <b/>
            <sz val="9"/>
            <color indexed="81"/>
            <rFont val="Tahoma"/>
            <family val="2"/>
          </rPr>
          <t xml:space="preserve">Indique el tipo de indicador: 
- Eficancia 
- Eficiencia 
- Efectividad </t>
        </r>
      </text>
    </comment>
    <comment ref="S15" authorId="0" shapeId="0" xr:uid="{00000000-0006-0000-0000-000016000000}">
      <text>
        <r>
          <rPr>
            <b/>
            <sz val="9"/>
            <color indexed="81"/>
            <rFont val="Tahoma"/>
            <family val="2"/>
          </rPr>
          <t>Indique la evidencia a presentar del cumplimiento de la meta. Se debe redactar de forma concreta y coherente con la meta</t>
        </r>
      </text>
    </comment>
    <comment ref="T15" authorId="0" shapeId="0" xr:uid="{00000000-0006-0000-0000-000017000000}">
      <text>
        <r>
          <rPr>
            <b/>
            <sz val="9"/>
            <color indexed="81"/>
            <rFont val="Tahoma"/>
            <family val="2"/>
          </rPr>
          <t>Indique la herramienta o aplicativo donde reposa la información que da origen al entregable o en el que es posible contrastar o verificar la información de ser necesario.</t>
        </r>
      </text>
    </comment>
    <comment ref="U15" authorId="0" shapeId="0" xr:uid="{00000000-0006-0000-0000-000018000000}">
      <text>
        <r>
          <rPr>
            <b/>
            <sz val="9"/>
            <color indexed="81"/>
            <rFont val="Tahoma"/>
            <family val="2"/>
          </rPr>
          <t>Indique el área y grupo de trabajo (si se tiene), responsable de cumplir o ejecutar la meta</t>
        </r>
      </text>
    </comment>
    <comment ref="V15" authorId="0" shapeId="0" xr:uid="{00000000-0006-0000-0000-000019000000}">
      <text>
        <r>
          <rPr>
            <b/>
            <sz val="9"/>
            <color indexed="81"/>
            <rFont val="Tahoma"/>
            <family val="2"/>
          </rPr>
          <t>Indique el nombre de la dependencia responsable de reportar trimestralmente la meta a la OAP</t>
        </r>
      </text>
    </comment>
    <comment ref="W15" authorId="0" shapeId="0" xr:uid="{00000000-0006-0000-0000-00001A000000}">
      <text>
        <r>
          <rPr>
            <b/>
            <sz val="9"/>
            <color indexed="81"/>
            <rFont val="Tahoma"/>
            <family val="2"/>
          </rPr>
          <t>Indique la magnitud programada</t>
        </r>
      </text>
    </comment>
    <comment ref="X15" authorId="0" shapeId="0" xr:uid="{00000000-0006-0000-0000-00001B000000}">
      <text>
        <r>
          <rPr>
            <b/>
            <sz val="9"/>
            <color indexed="81"/>
            <rFont val="Tahoma"/>
            <family val="2"/>
          </rPr>
          <t>Indique la magnitud ejecutada. Corresponde al resultado de medir el indicador de la meta</t>
        </r>
      </text>
    </comment>
    <comment ref="Y15" authorId="0" shapeId="0" xr:uid="{00000000-0006-0000-0000-00001C000000}">
      <text>
        <r>
          <rPr>
            <b/>
            <sz val="9"/>
            <color indexed="81"/>
            <rFont val="Tahoma"/>
            <family val="2"/>
          </rPr>
          <t>Es el resultado porcentual de dividir lo ejecutado vs. lo programado. En caso de sobre ejecución, el resultado máximo es el 100%</t>
        </r>
      </text>
    </comment>
    <comment ref="Z15" authorId="0" shapeId="0" xr:uid="{00000000-0006-0000-0000-00001D000000}">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AA15" authorId="0" shapeId="0" xr:uid="{00000000-0006-0000-0000-00001E000000}">
      <text>
        <r>
          <rPr>
            <b/>
            <sz val="9"/>
            <color indexed="81"/>
            <rFont val="Tahoma"/>
            <family val="2"/>
          </rPr>
          <t xml:space="preserve">Indicar el nombre concreto de la evidencia aportada. </t>
        </r>
      </text>
    </comment>
    <comment ref="AB15" authorId="0" shapeId="0" xr:uid="{00000000-0006-0000-0000-00001F000000}">
      <text>
        <r>
          <rPr>
            <b/>
            <sz val="9"/>
            <color indexed="81"/>
            <rFont val="Tahoma"/>
            <family val="2"/>
          </rPr>
          <t>Indique la magnitud programada</t>
        </r>
      </text>
    </comment>
    <comment ref="AC15" authorId="0" shapeId="0" xr:uid="{00000000-0006-0000-0000-000020000000}">
      <text>
        <r>
          <rPr>
            <b/>
            <sz val="9"/>
            <color indexed="81"/>
            <rFont val="Tahoma"/>
            <family val="2"/>
          </rPr>
          <t>Indique la magnitud ejecutada. Corresponde al resultado de medir el indicador de la meta</t>
        </r>
      </text>
    </comment>
    <comment ref="AD15" authorId="0" shapeId="0" xr:uid="{00000000-0006-0000-0000-000021000000}">
      <text>
        <r>
          <rPr>
            <b/>
            <sz val="9"/>
            <color indexed="81"/>
            <rFont val="Tahoma"/>
            <family val="2"/>
          </rPr>
          <t>Es el resultado porcentual de dividir lo ejecutado vs. lo programado. En caso de sobre ejecución, el resultado máximo es el 100%</t>
        </r>
      </text>
    </comment>
    <comment ref="AE15" authorId="0" shapeId="0" xr:uid="{00000000-0006-0000-0000-000022000000}">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AF15" authorId="0" shapeId="0" xr:uid="{00000000-0006-0000-0000-000023000000}">
      <text>
        <r>
          <rPr>
            <b/>
            <sz val="9"/>
            <color indexed="81"/>
            <rFont val="Tahoma"/>
            <family val="2"/>
          </rPr>
          <t xml:space="preserve">Indicar el nombre concreto de la evidencia aportada. </t>
        </r>
      </text>
    </comment>
    <comment ref="AG15" authorId="0" shapeId="0" xr:uid="{00000000-0006-0000-0000-000024000000}">
      <text>
        <r>
          <rPr>
            <b/>
            <sz val="9"/>
            <color indexed="81"/>
            <rFont val="Tahoma"/>
            <family val="2"/>
          </rPr>
          <t>Indique la magnitud programada</t>
        </r>
      </text>
    </comment>
    <comment ref="AH15" authorId="0" shapeId="0" xr:uid="{00000000-0006-0000-0000-000025000000}">
      <text>
        <r>
          <rPr>
            <b/>
            <sz val="9"/>
            <color indexed="81"/>
            <rFont val="Tahoma"/>
            <family val="2"/>
          </rPr>
          <t>Indique la magnitud ejecutada. Corresponde al resultado de medir el indicador de la meta</t>
        </r>
      </text>
    </comment>
    <comment ref="AI15" authorId="0" shapeId="0" xr:uid="{00000000-0006-0000-0000-000026000000}">
      <text>
        <r>
          <rPr>
            <b/>
            <sz val="9"/>
            <color indexed="81"/>
            <rFont val="Tahoma"/>
            <family val="2"/>
          </rPr>
          <t>Es el resultado porcentual de dividir lo ejecutado vs. lo programado. En caso de sobre ejecución, el resultado máximo es el 100%</t>
        </r>
      </text>
    </comment>
    <comment ref="AJ15" authorId="0" shapeId="0" xr:uid="{00000000-0006-0000-0000-000027000000}">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AK15" authorId="0" shapeId="0" xr:uid="{00000000-0006-0000-0000-000028000000}">
      <text>
        <r>
          <rPr>
            <b/>
            <sz val="9"/>
            <color indexed="81"/>
            <rFont val="Tahoma"/>
            <family val="2"/>
          </rPr>
          <t xml:space="preserve">Indicar el nombre concreto de la evidencia aportada. </t>
        </r>
      </text>
    </comment>
    <comment ref="AL15" authorId="0" shapeId="0" xr:uid="{00000000-0006-0000-0000-000029000000}">
      <text>
        <r>
          <rPr>
            <b/>
            <sz val="9"/>
            <color indexed="81"/>
            <rFont val="Tahoma"/>
            <family val="2"/>
          </rPr>
          <t>Indique la magnitud programada</t>
        </r>
      </text>
    </comment>
    <comment ref="AN15" authorId="0" shapeId="0" xr:uid="{00000000-0006-0000-0000-00002A000000}">
      <text>
        <r>
          <rPr>
            <b/>
            <sz val="9"/>
            <color indexed="81"/>
            <rFont val="Tahoma"/>
            <family val="2"/>
          </rPr>
          <t>Indique la magnitud ejecutada. Corresponde al resultado de medir el indicador de la meta</t>
        </r>
      </text>
    </comment>
    <comment ref="AO15" authorId="0" shapeId="0" xr:uid="{00000000-0006-0000-0000-00002B000000}">
      <text>
        <r>
          <rPr>
            <b/>
            <sz val="9"/>
            <color indexed="81"/>
            <rFont val="Tahoma"/>
            <family val="2"/>
          </rPr>
          <t>Es el resultado porcentual de dividir lo ejecutado vs. lo programado. En caso de sobre ejecución, el resultado máximo es el 100%</t>
        </r>
      </text>
    </comment>
    <comment ref="AP15" authorId="0" shapeId="0" xr:uid="{00000000-0006-0000-0000-00002C000000}">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AQ15" authorId="0" shapeId="0" xr:uid="{00000000-0006-0000-0000-00002D000000}">
      <text>
        <r>
          <rPr>
            <b/>
            <sz val="9"/>
            <color indexed="81"/>
            <rFont val="Tahoma"/>
            <family val="2"/>
          </rPr>
          <t xml:space="preserve">Indicar el nombre concreto de la evidencia aportada. </t>
        </r>
      </text>
    </comment>
    <comment ref="AR15" authorId="0" shapeId="0" xr:uid="{00000000-0006-0000-0000-00002E000000}">
      <text>
        <r>
          <rPr>
            <b/>
            <sz val="9"/>
            <color indexed="81"/>
            <rFont val="Tahoma"/>
            <family val="2"/>
          </rPr>
          <t>Indique la magnitud total programada para la vigencia</t>
        </r>
      </text>
    </comment>
    <comment ref="AS15" authorId="0" shapeId="0" xr:uid="{00000000-0006-0000-0000-00002F000000}">
      <text>
        <r>
          <rPr>
            <b/>
            <sz val="9"/>
            <color indexed="81"/>
            <rFont val="Tahoma"/>
            <family val="2"/>
          </rPr>
          <t xml:space="preserve">Indique la magnitud ejecutada acumulada para la vigencia </t>
        </r>
      </text>
    </comment>
    <comment ref="AT15" authorId="0" shapeId="0" xr:uid="{00000000-0006-0000-0000-000030000000}">
      <text>
        <r>
          <rPr>
            <b/>
            <sz val="9"/>
            <color indexed="81"/>
            <rFont val="Tahoma"/>
            <family val="2"/>
          </rPr>
          <t>Es el resultado porcentual de dividir lo ejecutado vs. lo programado. En caso de sobre ejecución, el resultado máximo es el 100%</t>
        </r>
      </text>
    </comment>
    <comment ref="AU15" authorId="0" shapeId="0" xr:uid="{00000000-0006-0000-0000-000031000000}">
      <text>
        <r>
          <rPr>
            <b/>
            <sz val="9"/>
            <color indexed="81"/>
            <rFont val="Tahoma"/>
            <family val="2"/>
          </rPr>
          <t>Es la descripción detallada de los avances y logros obtenidos con la ejecución de la meta acumulados para la vigencia</t>
        </r>
      </text>
    </comment>
    <comment ref="F31" authorId="0" shapeId="0" xr:uid="{00000000-0006-0000-0000-000032000000}">
      <text>
        <r>
          <rPr>
            <b/>
            <sz val="9"/>
            <color indexed="81"/>
            <rFont val="Tahoma"/>
            <family val="2"/>
          </rPr>
          <t>Promedio obtenido para el periodo x 80%</t>
        </r>
      </text>
    </comment>
    <comment ref="F39" authorId="0" shapeId="0" xr:uid="{00000000-0006-0000-0000-000033000000}">
      <text>
        <r>
          <rPr>
            <b/>
            <sz val="9"/>
            <color indexed="81"/>
            <rFont val="Tahoma"/>
            <family val="2"/>
          </rPr>
          <t>Promedio obtenido en las metas transversales para el periodo x 20%</t>
        </r>
      </text>
    </comment>
    <comment ref="F40" authorId="0" shapeId="0" xr:uid="{00000000-0006-0000-0000-000034000000}">
      <text>
        <r>
          <rPr>
            <b/>
            <sz val="9"/>
            <color indexed="81"/>
            <rFont val="Tahoma"/>
            <family val="2"/>
          </rPr>
          <t>Sumatoria del total de metas técnicas y metas transversales</t>
        </r>
      </text>
    </comment>
  </commentList>
</comments>
</file>

<file path=xl/sharedStrings.xml><?xml version="1.0" encoding="utf-8"?>
<sst xmlns="http://schemas.openxmlformats.org/spreadsheetml/2006/main" count="623" uniqueCount="357">
  <si>
    <r>
      <rPr>
        <b/>
        <sz val="14"/>
        <rFont val="Calibri Light"/>
        <family val="2"/>
        <scheme val="major"/>
      </rPr>
      <t>FORMULACIÓN Y SEGUIMIENTO PLANES DE GESTIÓN NIVEL LOCAL</t>
    </r>
    <r>
      <rPr>
        <b/>
        <sz val="11"/>
        <color theme="1"/>
        <rFont val="Calibri Light"/>
        <family val="2"/>
        <scheme val="major"/>
      </rPr>
      <t xml:space="preserve">
ALCALDÍA LOCAL DE BOSA</t>
    </r>
  </si>
  <si>
    <r>
      <rPr>
        <b/>
        <sz val="11"/>
        <color theme="1"/>
        <rFont val="Calibri Light"/>
        <family val="2"/>
        <scheme val="major"/>
      </rPr>
      <t xml:space="preserve">Código Formato: </t>
    </r>
    <r>
      <rPr>
        <sz val="11"/>
        <color theme="1"/>
        <rFont val="Calibri Light"/>
        <family val="2"/>
        <scheme val="major"/>
      </rPr>
      <t xml:space="preserve">PLE-PIN-F018
</t>
    </r>
    <r>
      <rPr>
        <b/>
        <sz val="11"/>
        <color theme="1"/>
        <rFont val="Calibri Light"/>
        <family val="2"/>
        <scheme val="major"/>
      </rPr>
      <t xml:space="preserve">Versión: </t>
    </r>
    <r>
      <rPr>
        <sz val="11"/>
        <color theme="1"/>
        <rFont val="Calibri Light"/>
        <family val="2"/>
        <scheme val="major"/>
      </rPr>
      <t xml:space="preserve">6
</t>
    </r>
    <r>
      <rPr>
        <b/>
        <sz val="11"/>
        <color theme="1"/>
        <rFont val="Calibri Light"/>
        <family val="2"/>
        <scheme val="major"/>
      </rPr>
      <t xml:space="preserve">Vigencia desde: </t>
    </r>
    <r>
      <rPr>
        <sz val="11"/>
        <color theme="1"/>
        <rFont val="Calibri Light"/>
        <family val="2"/>
        <scheme val="major"/>
      </rPr>
      <t xml:space="preserve">23 de enero de 2023
</t>
    </r>
    <r>
      <rPr>
        <b/>
        <sz val="11"/>
        <color theme="1"/>
        <rFont val="Calibri Light"/>
        <family val="2"/>
        <scheme val="major"/>
      </rPr>
      <t xml:space="preserve">Caso HOLA: </t>
    </r>
    <r>
      <rPr>
        <sz val="11"/>
        <color theme="1"/>
        <rFont val="Calibri Light"/>
        <family val="2"/>
        <scheme val="major"/>
      </rPr>
      <t>291736</t>
    </r>
  </si>
  <si>
    <t>VIGENCIA DE LA PLANEACIÓN 2025</t>
  </si>
  <si>
    <t>CONTROL DE CAMBIOS</t>
  </si>
  <si>
    <t>VERSIÓN</t>
  </si>
  <si>
    <t>FECHA</t>
  </si>
  <si>
    <t>DESCRIPCIÓN DE LA MODIFICACIÓN</t>
  </si>
  <si>
    <t>28 de enero de 2025</t>
  </si>
  <si>
    <t>Publicación del plan de gestión aprobado en CIGD. Caso HOLA: 115964</t>
  </si>
  <si>
    <t>16 de abril de 2025</t>
  </si>
  <si>
    <t>Para el primer trimestre de la vigencia 2025, el Plan de Gestión de la alcaldia local  de Bosa alcanzó un nivel de desempeño del 74,83% y del 31,71% acumulado para la vigencia.</t>
  </si>
  <si>
    <t>26 de mayo de 2025</t>
  </si>
  <si>
    <t>Se realiza ajuste sobre la ejecución de las Metas Transversales 4 y 5 por alcance realizado al reporte generado por la Subsecretaría de Gestión Institucional - Grupo de Servicio de Atención a la Ciudadanía a través de memorando 20254600193883.</t>
  </si>
  <si>
    <t>28 de julio de 2025</t>
  </si>
  <si>
    <t>Para el II trimestre de la vigencia 2025, el Plan de Gestión de la alcaldia local  de Bosa alcanzó un nivel de desempeño del 74,59% y del 47,22% acumulado para la vigencia.</t>
  </si>
  <si>
    <t>20 de octubre de 2025</t>
  </si>
  <si>
    <t>Para el III trimestre de la vigencia 2025, el Plan de Gestión de la alcaldia local  de Bosa alcanzó un nivel de desempeño del xxx,xx% y del xx,xx% acumulado para la vigencia.</t>
  </si>
  <si>
    <t>PLAN ESTRATÉGICO INSTITUCIONAL</t>
  </si>
  <si>
    <t>PROCESO</t>
  </si>
  <si>
    <t>RESPONSABLE</t>
  </si>
  <si>
    <t>META</t>
  </si>
  <si>
    <t>INDICADOR</t>
  </si>
  <si>
    <t>RESULTADO</t>
  </si>
  <si>
    <t>I TRIMESTRE</t>
  </si>
  <si>
    <t>II TRIMESTRE</t>
  </si>
  <si>
    <t>III TRIMESTRE</t>
  </si>
  <si>
    <t>IV TRIMESTRE</t>
  </si>
  <si>
    <t>SEGUIMIENTO ACUMULADO PLAN GESTIÓN</t>
  </si>
  <si>
    <t>Avance</t>
  </si>
  <si>
    <t>Cronograma de actividades</t>
  </si>
  <si>
    <t>Noviembre</t>
  </si>
  <si>
    <t>Diciembre</t>
  </si>
  <si>
    <t>Enero</t>
  </si>
  <si>
    <t>No OE</t>
  </si>
  <si>
    <t>OBJETIVO ESTRATÉGICO</t>
  </si>
  <si>
    <t xml:space="preserve">No. Meta </t>
  </si>
  <si>
    <t>META PLAN DE GESTIÓN VIGENCIA</t>
  </si>
  <si>
    <t>TIPO DE META</t>
  </si>
  <si>
    <t>NOMBRE DEL INDICADOR</t>
  </si>
  <si>
    <t>FÓRMULA DEL INDICADOR</t>
  </si>
  <si>
    <t>LÍNEA BASE</t>
  </si>
  <si>
    <t>TIPO DE PROGRAMACIÓN</t>
  </si>
  <si>
    <t>UNIDAD DE MEDIDA</t>
  </si>
  <si>
    <t>I TRI</t>
  </si>
  <si>
    <t>II TRI</t>
  </si>
  <si>
    <t>III TRI</t>
  </si>
  <si>
    <t>IV TRI</t>
  </si>
  <si>
    <t>TOTAL PROGRAMACIÓN VIGENCIA</t>
  </si>
  <si>
    <t>TIPO DE INDICADOR</t>
  </si>
  <si>
    <t>ENTREGABLE</t>
  </si>
  <si>
    <t>FUENTE DE INFORMACIÓN</t>
  </si>
  <si>
    <t>RESPONSABLES DE LA META</t>
  </si>
  <si>
    <t>DEPENDENCIA RESPONSABLE DEL REPORTE DE LA META</t>
  </si>
  <si>
    <t>PROGRAMADO</t>
  </si>
  <si>
    <t>EJECUTADO</t>
  </si>
  <si>
    <t>RESULTADO DE LA MEDICIÓN</t>
  </si>
  <si>
    <t>ANÁLISIS DE AVANCE</t>
  </si>
  <si>
    <t xml:space="preserve">EVIDENCIA </t>
  </si>
  <si>
    <t>Meta</t>
  </si>
  <si>
    <t>Pendiente</t>
  </si>
  <si>
    <t>Actividad</t>
  </si>
  <si>
    <t xml:space="preserve">Fecha </t>
  </si>
  <si>
    <t>Estado</t>
  </si>
  <si>
    <t>Fecha</t>
  </si>
  <si>
    <t>Link de la carpeta</t>
  </si>
  <si>
    <t>Fortalecer la articulación de la administración pública central y local para una gestión local y policiva más efectiva y transparente.</t>
  </si>
  <si>
    <t>Gestión Pública Territorial Local</t>
  </si>
  <si>
    <t>Richrad Obando
Juan Pablo Bonilla
Sebastian Jurado</t>
  </si>
  <si>
    <t>1</t>
  </si>
  <si>
    <r>
      <t>Alcanzar el 40% de avance</t>
    </r>
    <r>
      <rPr>
        <b/>
        <sz val="11"/>
        <color rgb="FFFF0000"/>
        <rFont val="Calibri Light"/>
        <family val="2"/>
        <scheme val="major"/>
      </rPr>
      <t xml:space="preserve"> </t>
    </r>
    <r>
      <rPr>
        <sz val="11"/>
        <color theme="1"/>
        <rFont val="Calibri Light"/>
        <family val="2"/>
        <scheme val="major"/>
      </rPr>
      <t>del total de las metas proyecto programadas del Plan de Desarrollo Local de la vigencia, al 30 de septiembre de 2025</t>
    </r>
  </si>
  <si>
    <t>Gestión</t>
  </si>
  <si>
    <t>Porcentaje de avance de las metas proyecto del Plan de Desarrollo Local en la vigencia 2025</t>
  </si>
  <si>
    <t>Sumatoria total del porcentaje de avance de las metas proyecto programadas en el 2025  / Número total de metas proyectos programadas del PDL en el 2025.
NOTA: El porcentaje máximo de avance es hasta el 100%</t>
  </si>
  <si>
    <t>39,62% (Con corte a 30 de septiembre de 2021)</t>
  </si>
  <si>
    <t>Creciente</t>
  </si>
  <si>
    <t>Porcentaje</t>
  </si>
  <si>
    <t>Eficacia</t>
  </si>
  <si>
    <t>Reporte trimestral de avance del Plan de Desarrollo Local - PDL</t>
  </si>
  <si>
    <t>SEGPLAN  - Reporte plan de acción componente de inversión</t>
  </si>
  <si>
    <t>Alcaldía Local -  Gestión del Desarrollo, Administrativa y Financiera</t>
  </si>
  <si>
    <t>Dirección para la Gestión del Desarrollo Local</t>
  </si>
  <si>
    <t>No Programada</t>
  </si>
  <si>
    <t xml:space="preserve">Actualmente, los resultados de avance a metas se generaron a partir de los archivos en PDF cargados por la Secretaría de Planeación, con corte al 31 de marzo. En dichos documentos se encuentra el Informe de Avance del Plan de Desarrollo Local 2025–2028.
</t>
  </si>
  <si>
    <t>Reporte metas plan de gestion de la DGDL</t>
  </si>
  <si>
    <t>La meta alcanzó un 5,50% del programado para la vigencia.
Meta No Programada para el Trimestre I.</t>
  </si>
  <si>
    <t>Propiciar la revolución del servicio público con criterios de calidad, calidez, eficacia, oportunidad, sostenibilidad y transformación digital.</t>
  </si>
  <si>
    <t>Gestión Corporativa Institucional</t>
  </si>
  <si>
    <t>Richrad Obando</t>
  </si>
  <si>
    <t>2</t>
  </si>
  <si>
    <t>Girar mínimo el 68% del presupuesto comprometido constituido como obligaciones por pagar de la vigencia 2024</t>
  </si>
  <si>
    <t>Porcentaje de giros acumulados de obligaciones por pagar de la vigencia 2024</t>
  </si>
  <si>
    <t>(Giros acumulados obligaciones por pagar de la vigencia 2024/Presupuesto comprometido constituido como obligaciones por pagar de la vigencia 2024)*100</t>
  </si>
  <si>
    <t>76%. (Corte a 31 de diciembre de 2023)</t>
  </si>
  <si>
    <t>Reporte seguimiento mensual consolidado</t>
  </si>
  <si>
    <t>BOGDATA</t>
  </si>
  <si>
    <t>Alcaldía Local -  Gestión del Desarrollo, Adminsitrativa y Financiera</t>
  </si>
  <si>
    <t>Se superó la meta programada para el 1er trimestre</t>
  </si>
  <si>
    <t>Reporte ejecución Bogdata corte 31-03-2025</t>
  </si>
  <si>
    <t xml:space="preserve">No se cumple con la meta programada para el 2do trimestre
</t>
  </si>
  <si>
    <t>La meta alcanzó un 36,74% del programado para la vigencia.</t>
  </si>
  <si>
    <t>3</t>
  </si>
  <si>
    <t>Girar mínimo el 65% del presupuesto comprometido constituido como obligaciones por pagar de la vigencia 2023 y anteriores</t>
  </si>
  <si>
    <t>Porcentaje de giros acumulados de obligaciones por pagar de la vigencia 2023 y anteriores</t>
  </si>
  <si>
    <t>(Giros acumulados obligaciones por pagar de la vigencia 2023 y anteriores/Presupuesto comprometido constituido como obligaciones por pagar de la vigencia 2023 y anteriores)*100</t>
  </si>
  <si>
    <t>62% (Corte a 31 de diciembre de 2023)</t>
  </si>
  <si>
    <t xml:space="preserve">Se superó la meta programada para el 2do trimestre
</t>
  </si>
  <si>
    <t>La meta alcanzó un 48,17% del programado para la vigencia.</t>
  </si>
  <si>
    <t>Jhon Pantoja
Luis Serna
Mauricio Vargas</t>
  </si>
  <si>
    <t>4</t>
  </si>
  <si>
    <t>Comprometer mínimo el 97% del presupuesto de inversión directa de la vigencia</t>
  </si>
  <si>
    <t>Porcentaje de compromiso del presupuesto de inversión directa de la vigencia 2025</t>
  </si>
  <si>
    <t>(Valor de RP de inversión directa de la vigencia  / Valor total del presupuesto de inversión directa de la Vigencia)*100</t>
  </si>
  <si>
    <t>95.94% (Corte a 31 de diciembre de 2021)</t>
  </si>
  <si>
    <t>Se observa que no se ha alcanzado el porcentaje de cumplimiento acordado para el primer trimestre del Plan de Gestión. Este retraso en la ejecución se debe a la falta de contratación de los equipos de trabajo y formulación.</t>
  </si>
  <si>
    <t>Reporte de la  ejecución presupuestal de Bogdata corte 31-03-2025- Inversión directa</t>
  </si>
  <si>
    <t>Se observa un atraso en la planeación de los procesos de contratación, lo cual ha incidido negativamente en el avance de la ejecución de compromisos. A la fecha, no se evidencia un progreso significativo en la ejecución presupuestal, lo que refleja la necesidad de fortalecer la etapa de planeación contractual para garantizar el cumplimiento de las metas establecidas y la oportuna ejecución de los recursos.</t>
  </si>
  <si>
    <t>La meta alcanzó un 27,21% del programado para la vigencia.</t>
  </si>
  <si>
    <t>5</t>
  </si>
  <si>
    <t>Girar mínimo el 51% del presupuesto total  disponible de inversión directa de la vigencia</t>
  </si>
  <si>
    <t>Porcentaje de giros acumulados de inversión directa de la vigencia</t>
  </si>
  <si>
    <t>(Giros acumulados de inversión directa de la vigencia/Presupuesto disponible de inversión directa de la vigencia)*100</t>
  </si>
  <si>
    <t>57.24% (Corte a 31 de diciembre de 2021)</t>
  </si>
  <si>
    <t>Los giros son muy bajos debido a que, actualmente, no se ha iniciado el proceso de contratación por la falta de equipos de trabajo. Además, muchas de las modalidades necesarias para avanzar en los proyectos de inversión aún no han sido formuladas ni contratadas.</t>
  </si>
  <si>
    <t>Se observa que el nivel de giros es  bajo, lo cual se relaciona directamente con la baja ejecución en compromisos presupuestales. Esta situación obedece, en gran medida, a falencias en la planeación de los procesos contractuales, así como a otros factores administrativos y operativos que han afectado el desarrollo oportuno de las etapas de ejecución.
Es importante que el equipo encargado fortalezca la etapa de planeación, mejore la articulación entre las áreas técnicas y financieras, y adelante acciones correctivas que permitan acelerar el cumplimiento de los compromisos adquiridos, con el fin de mejorar los indicadores de ejecución y garantizar el uso efectivo de los recursos públicos dentro de los plazos establecidos.</t>
  </si>
  <si>
    <t>La meta alcanzó un 26,90% del programado para la vigencia.</t>
  </si>
  <si>
    <t>Leonardo Martinez
Jhoan Sebastian Collazos
Miguel Castellanos</t>
  </si>
  <si>
    <t>6</t>
  </si>
  <si>
    <t>Lograr que el 97% de los contratos registrados en SIPSE-Local se encuentren dentro del sistema en estado “ejecución”</t>
  </si>
  <si>
    <t>Porcentaje de contratos en estado ejecución registrados en SIPSE Local</t>
  </si>
  <si>
    <t>(Número de contratos registrados en SIPSE Local en estado ejecución /Número total de contratos registrados en SECOP en estado En ejecucion o Firmado)*100%
Nota: No se tendrán en cuenta los procesos registrados en SIPSE susceptibles a cambio de base de datos y que no se puedan registrar y una vez se cuente con la debida justificación tramitada por el FDL</t>
  </si>
  <si>
    <t>93,63% (Corte a 31 diciembre 2023)</t>
  </si>
  <si>
    <t>Constante</t>
  </si>
  <si>
    <t>SIPSE LOCAL</t>
  </si>
  <si>
    <t>Teniendo en cuenta el porcentaje de contratos registrados en estado de ejecución a 31/03/2025, y haciendo la comparativa frente al porcentaje que se planteo como meta, después de recopilar y analizar los datos relacionados a la localidad, se dialogara con los representantes de SIPSE de cada una de ellas para revisar, plantear y ejecutar mesas de trabajo cuyos objetivos sean aumentar las cifras obtenidas, actualizar la información correctamente, logar un porcentaje de cumplimiento igual o superior al de la meta asignada y dar alcance al análisis de la información reportada en caso de tener diferencias y/o solicitar aclaraciones en los datos obtenidos.</t>
  </si>
  <si>
    <t>Presentacion "Porcentaje de diferencia secop vs sipse"</t>
  </si>
  <si>
    <t>Teniendo en cuenta los consolidados generados de la herramienta SIPSE, el conjunto de datos abiertos SECOP II y la Tienda Virtual del Estado Colombiano del 01/07/2025, s las 8:00am, se procede a realizar el analisis y detalle de la informacion reportada para realizar el cálculo del indicador, verificando los contratos registrados y que se encuentran en estado de "ejecucion" en las plataformas señalados con corte al II trimestre.</t>
  </si>
  <si>
    <t>La meta alcanzó un 51,55% del programado para la vigencia.</t>
  </si>
  <si>
    <t xml:space="preserve">Richrad Obando
Juan Pbalo Bonilla
</t>
  </si>
  <si>
    <t>7</t>
  </si>
  <si>
    <t xml:space="preserve">Registrar el avance del 100% de las metas de los proyectos de inversión de la vigencia 2025, en el Módulo de proyectos de SIPSE LOCAL </t>
  </si>
  <si>
    <t>Retadora (mejora)</t>
  </si>
  <si>
    <t>Porcentaje de registro de avance de las metas de los proyectos de inversión de la vigencia 2025,  en el Módulo de proyectos de SIPSE LOCAL</t>
  </si>
  <si>
    <t>(Número de metas con avances registrados en el periodo de los Proyectos de inversión de la vigencia 2025,  en el Módulo de proyectos de SIPSE LOCAL / Número total de metas de los Proyectos de inversión de la vigencia 2025)*100%</t>
  </si>
  <si>
    <t>N/A</t>
  </si>
  <si>
    <t>Se registró avance cualitativo al 84% de las metas establecidas para la vigencia</t>
  </si>
  <si>
    <t>La base de las metas que se tuvieron en cuenta, parte del Plan Operativo Anual de Inversiones 2025, aprobado para la localidad.
Las metas con reporte de avance se extraen del reporte generado por la herramienta SIPSE, a traves de la sección de: Reportes/Proyectos/Seguimiento-Meta-Proyecto.
Como evidencia desde la DGDL se descargo cada uno de los reportes de los proyectos de inversión vigentes para 2025.</t>
  </si>
  <si>
    <t>Para el 2do. trimestre 2025 (abril-mayo-junio) se realizó la verificación y seguimento de avance de metas de manera mensual. 
En este reporte de avance de metas se toma,  de manera excepcional, el porcentaje más alto obtenido entre el reporte realizado con corte al mes de mayo y junio, teniendo en cuenta que se esta llevando a cabo el ejercicio mensualmente a partir de este trimestre con las Alcaldías Locales. 
Para esta Alcaldía se tomó como porcentaje de avance el correspodiente al mes de mayo, como reporte del trimestre</t>
  </si>
  <si>
    <t>La meta alcanzó un 83,70% del programado para la vigencia.</t>
  </si>
  <si>
    <t>Inspección, Vigilancia y Control</t>
  </si>
  <si>
    <t>8</t>
  </si>
  <si>
    <t>Realizar 34.659 impulsos procesales (avocar, rechazar, enviar al competente y todo lo que derive del desarrollo de la actuación) sobre las actuaciones de policía que se encuentran a cargo de las inspecciones de policía</t>
  </si>
  <si>
    <t>Expedientes a cargo de las inspecciones de policía impulsados</t>
  </si>
  <si>
    <t>Número de expedientes a cargo de las inspecciones de policía impulsados</t>
  </si>
  <si>
    <t>Resultados a 31 de diciembre de 2024</t>
  </si>
  <si>
    <t>Suma</t>
  </si>
  <si>
    <t>Reporte de seguimiento de impulsos procesales</t>
  </si>
  <si>
    <t>Aplicativo ARCO</t>
  </si>
  <si>
    <t>Alcaldía Local -  Gestión Policiva</t>
  </si>
  <si>
    <t>Dirección para la Gestión Policiva</t>
  </si>
  <si>
    <t xml:space="preserve">12.567 de expedientes a cargo de las inspecciones de policía impulsados </t>
  </si>
  <si>
    <t>Memorando 20252200137553 Seguimiento a metas locales Planes de Gestión PRIMER Trimestre 2025 DGP</t>
  </si>
  <si>
    <t xml:space="preserve">Expedientes a cargo de las inspecciones impulsados </t>
  </si>
  <si>
    <t xml:space="preserve">Reporte metas plan de gestion de la DGP segun radicado No </t>
  </si>
  <si>
    <t>La meta alcanzó un 36,26% del programado para la vigencia.</t>
  </si>
  <si>
    <t>9</t>
  </si>
  <si>
    <t>Proferir 5.100 fallos de fondo en primera instancia sobre las actuaciones de policía que se encuentran a cargo de las inspecciones de policía</t>
  </si>
  <si>
    <t>Fallos de fondo en primera instancia proferidos</t>
  </si>
  <si>
    <t>Número de fallos de fondo en primera instancia proferidos</t>
  </si>
  <si>
    <t>Reporte de seguimiento de fallos de fondo de actuaciones de policía</t>
  </si>
  <si>
    <t xml:space="preserve">2.541 fallos de fondo en primera instancia proferidos </t>
  </si>
  <si>
    <t xml:space="preserve">Fallos de fondo en primera instancia proferidos </t>
  </si>
  <si>
    <t>La meta alcanzó un 49,82% del programado para la vigencia.</t>
  </si>
  <si>
    <t>10</t>
  </si>
  <si>
    <t>Terminar (archivar) 70 actuaciones administrativas activas</t>
  </si>
  <si>
    <t>Actuaciones administrativas terminadas (archivadas)</t>
  </si>
  <si>
    <t>Número de actuaciones administrativas terminadas (archivadas)</t>
  </si>
  <si>
    <t>Actuaciones administrativas terminadas</t>
  </si>
  <si>
    <t>Reporte de seguimiento de actuaciones administrativas terminadas por vía gubernativa</t>
  </si>
  <si>
    <t>Aplicativo Si Actúa</t>
  </si>
  <si>
    <t xml:space="preserve">1 actuación administrativa terminada (archivada) </t>
  </si>
  <si>
    <t xml:space="preserve">Actuaciones administrativas terminadas y archivadas </t>
  </si>
  <si>
    <t>La meta alcanzó un 1,43% del programado para la vigencia.</t>
  </si>
  <si>
    <t>11</t>
  </si>
  <si>
    <t>Terminar 30 actuaciones administrativas en primera instancia</t>
  </si>
  <si>
    <t>Actuaciones administrativas terminadas hasta la primera instancia</t>
  </si>
  <si>
    <t>Número de actuaciones administrativas terminadas hasta la primera instancia</t>
  </si>
  <si>
    <t>Actuaciones administrativas terminadas por vía gubernativa</t>
  </si>
  <si>
    <t xml:space="preserve">1 actuación Administrativa terminada hasta la primera instancia </t>
  </si>
  <si>
    <t xml:space="preserve">Actuaciones administrativas terminadas hasta la primera instancia </t>
  </si>
  <si>
    <t>La meta alcanzó un 3,33% del programado para la vigencia.</t>
  </si>
  <si>
    <t>Marco Antonio
Amanda</t>
  </si>
  <si>
    <t>12</t>
  </si>
  <si>
    <t>Realizar 170 operativos de inspección, vigilancia y control en materia de integridad del espacio público</t>
  </si>
  <si>
    <t>Acciones de control u operativos en materia de  integridad del espacio público</t>
  </si>
  <si>
    <t>Número de acciones de control u operativos en materia de  integridad del espacio público</t>
  </si>
  <si>
    <t>Acciones de control u operativos</t>
  </si>
  <si>
    <t>Formatos de evidencia de reunión diligenciados de los operativos realizados en materia de integridad del espacio público</t>
  </si>
  <si>
    <t>Registros de operativos Alcaldía Local</t>
  </si>
  <si>
    <t>En el primer trimestre del 2025, se realizaron 129 operativos de espacio publico.</t>
  </si>
  <si>
    <t xml:space="preserve">Se remiten 129 formatos de reunión GDI-GPD-F029 Formato Evidencia de Reunión diligenciado con relación a los operativos de espacio público. </t>
  </si>
  <si>
    <t xml:space="preserve">Durante el segundo informe trimestral se realizaron 252 actividades de sensibilizacion, verificacion, acompañamiento interinstitucional, operativos para la recuperacion del espacio publico conforme a lo establecido la ley 1801 de 2016. </t>
  </si>
  <si>
    <t xml:space="preserve">Acta de operativos </t>
  </si>
  <si>
    <t xml:space="preserve">Durante el tercer trimestre  se realizaron 211 actividades de sensibilizacion, verificacion, acompañamiento interinstitucional, operativos para la recuperacion del espacio publico conforme a lo establecido la ley 1801 de 2016. </t>
  </si>
  <si>
    <t>Acta de operativos  de espacio público</t>
  </si>
  <si>
    <t>La meta alcanzó un 100% del programado para la vigencia.</t>
  </si>
  <si>
    <t>1. Solicita información correspondiente al mes de octubre frente a los operativos
2. Revisar los soportes que cumplan con las condicionaes
3. Subir los soportes verificados a la carpeta y reportar OKR</t>
  </si>
  <si>
    <t>1.  20/11/2025
2. 28/11/2025
3. 1/12/2025</t>
  </si>
  <si>
    <t>1. Laura Garcia 
2. Juan Carlos
3. Myryam Castellanos</t>
  </si>
  <si>
    <t>1. Solicita información correspondiente al mes de Noviembre frente a los operativos
2. Revisar los soportes que cumplan con las condicionaes
3. Subir los soportes verificados a la carpeta y reportar OKR
4. Solicita información correspondiente al mes de diciembre  frente a los operativos</t>
  </si>
  <si>
    <t>1.  5/12/2025
2. 19/12/2025
3. 22/12/2025
4.  22/12/2025</t>
  </si>
  <si>
    <t>1. Laura Garcia 
2. Juan Carlos
3. Myryam Castellanos
4. Laura Garcia</t>
  </si>
  <si>
    <t xml:space="preserve">
2. Revisar los soportes que cumplan con las condicionaes
2. Realiza el reporte a la Matriz
3. Reporta a nivel central
4. Subir los soportes verificados a la carpeta y reportar OKR</t>
  </si>
  <si>
    <t xml:space="preserve">
1. 6/01/2026
2. 7/01/2026
3. 8/01/2026
4. 13/01/2026</t>
  </si>
  <si>
    <t>1. Laura Garcia 
2. Juan Carlos
3. Laura Garcia 
4. Myryam Castellanos</t>
  </si>
  <si>
    <t>Simon Sierra</t>
  </si>
  <si>
    <t>13</t>
  </si>
  <si>
    <t>Realizar 220 operativos de inspección, vigilancia y control en materia de actividad económica</t>
  </si>
  <si>
    <t>Acciones de control u operativos en materia de actividad económica realizadas</t>
  </si>
  <si>
    <t>Número de acciones de control u operativos en materia de actividad económica realizadas</t>
  </si>
  <si>
    <t>Formatos de evidencia de reunión diligenciados de los operativos realizados en materia de actividad económica</t>
  </si>
  <si>
    <t>En el primer trimestre del 2025, se realizaron 47 operativos de actividad economica.</t>
  </si>
  <si>
    <t>Se remiten 47 formatos de reunión GDI-GPD-F029 Formato Evidencia de Reunión diligenciado con relación a los operativos de actividad economica. Cada acta de reunion cuneta con el formato GET-IVC-F072 - Acta de operativos, inspección y vigilancia de actividad económica.</t>
  </si>
  <si>
    <t>Durante el segundo trimestre del 2025 se realizaron 92 operativos de actividad economica.</t>
  </si>
  <si>
    <t>Durante el tercer trimestre del año 2025 se realizaron 87  operativos de actividad economica.</t>
  </si>
  <si>
    <t>Se remiten 33 documentos que contienen 87 actas de operativo de actividad economica</t>
  </si>
  <si>
    <t>1. Laura Garcia 
2. Myryam Castellanos
3. Myryam Castellanos</t>
  </si>
  <si>
    <t>1. Laura Garcia 
2. Myryam Castellanos
3. Laura Garcia 
4. Myryam Castellanos</t>
  </si>
  <si>
    <t>Alexandra ambiente
Camila Ambiente</t>
  </si>
  <si>
    <t>14</t>
  </si>
  <si>
    <t>Realizar 23 operativos de inspección, vigilancia y control para dar cumplimiento a los fallos de río Bogotá</t>
  </si>
  <si>
    <t>Acciones de control u operativos para el cumplimiento de los fallos de río Bogotá realizadas</t>
  </si>
  <si>
    <t>Número de acciones de control u operativos para el cumplimiento de los fallos de Río Bogotá</t>
  </si>
  <si>
    <t>Formatos de evidencia de reunión diligenciados de los operativos realizados en materia de fallos río Bogotá</t>
  </si>
  <si>
    <t>En el primer trimestre del 2025, se realizaron 3 operativos de fallos de rio Bogotá.
En atención al seguimiento de las acciones establecidas en cumplimiento de la Sentencia del Consejo de Estado en la Acción Popular No. 25000-23-27-000-2001-90479-01 relacionada con la recuperación del Río Bogotá, se da cumplimiento a la meta 14, dentro del marco de las obligaciones establecidas, avanzando conforme a lo estipulado en la planificación y en atención a los compromisos adquiridos.</t>
  </si>
  <si>
    <t>Se remiten 3 formatos de reunión GDI-GPD-F029 Formato Evidencia de Reunión diligenciado con relación a los operativos de fallos de rio Bogotá.</t>
  </si>
  <si>
    <t>Durante el segundo trimestre se realizaron cuatro (4)  operativos de ronda de río en cumplimiento a la sentencia del Consejo de Estado en la acción popular No. 25000-23-27-000-2001- 90479-01 (Decreto 238 de 2017).</t>
  </si>
  <si>
    <t>Durante el tercer trimestre del año 2025 se realizaron 6 operativos de inspección, vigilancia y control para dar cumplimiento a los fallos de río Bogotá</t>
  </si>
  <si>
    <t>Se remiten 6 actas de operativo vigilancia y control para dar cumplimiento a los fallos de río Bogotá</t>
  </si>
  <si>
    <t>La meta alcanzó un 56,52% del programado para la vigencia.</t>
  </si>
  <si>
    <t>1. Solicita información correspondiente al mes de octubre frente a los operativos
2. Revisar los soportes que cumplan con las condicionaes</t>
  </si>
  <si>
    <t>1.  20/11/2025
2. 28/11/2025</t>
  </si>
  <si>
    <t>1. Laura Garcia 
2. Laura Garcia</t>
  </si>
  <si>
    <t xml:space="preserve">
2. Revisar los soportes que cumplan con las condicionaes
2. Realiza el reporte a la Matriz
3. Reporta a nivel central
</t>
  </si>
  <si>
    <t>Laura Garcia</t>
  </si>
  <si>
    <t>15</t>
  </si>
  <si>
    <t>Realizar 75 operativos de inspección, vigilancia y control en materia de actividad ambiental</t>
  </si>
  <si>
    <t>Acciones de control u operativos en materia de actividad ambiental realizadas</t>
  </si>
  <si>
    <t>Número de acciones de control u operativos en materia de actividad ambiental realizadas</t>
  </si>
  <si>
    <t>Formatos de evidencia de reunión diligenciados de los operativos realizados en materia de actividad ambiental</t>
  </si>
  <si>
    <t>Catálogo de componentes de Información</t>
  </si>
  <si>
    <t>En el primer trimestre del 2025, se realizaron  7 operativos de actividad ambientales.
Respecto a la meta 15, se reporta un avance del 50%, debido a una contingencia contractual presentada durante el trimestre en el Fondo de Desarrollo Local de Bosa (FDLB), situación que ha afectado parcialmente el desarrollo de las actividades proyectadas. No obstante, se están adelantando las gestiones necesarias para superar dicha contingencia y retomar el ritmo de ejecución correspondiente.</t>
  </si>
  <si>
    <t>Se remiten 7 formatos de reunión GDI-GPD-F029 Formato Evidencia de Reunión diligenciado con relación a los operativos de actividad ambiental.</t>
  </si>
  <si>
    <t>Durante el segundo trimestre se realizaron ocho (8)  operativos de inspección, vigilancia y control en materia de actividad ambiental.</t>
  </si>
  <si>
    <t>Durante el tercer trimestre del año 2025 se realizaron 25 operativos de inspección, vigilancia y control en materia de actividad ambiental</t>
  </si>
  <si>
    <t>Se remiten 25 actas de operativo de actividad ambiental.</t>
  </si>
  <si>
    <t>La meta alcanzó un 53,33% del programado para la vigencia.</t>
  </si>
  <si>
    <t>1. Laura Garcia 
2. Laura Garcia
3. Myryam Castellanos</t>
  </si>
  <si>
    <t>1. Laura Garcia 
2. Laura Garcia
3. Laura Garcia
4. Myryam Castellanos</t>
  </si>
  <si>
    <t>Total metas técnicas (80%)</t>
  </si>
  <si>
    <t>Planeación institucional</t>
  </si>
  <si>
    <t>Nicola Pacheco - PIGA</t>
  </si>
  <si>
    <t>MT1</t>
  </si>
  <si>
    <t>Obtener una calificación semestral del 80% en la medición de desempeño ambiental de acuerdo a los criterios establecidos para el Sistema de Gestión Ambiental.</t>
  </si>
  <si>
    <t>Sostenibilidad del sistema de gestión</t>
  </si>
  <si>
    <t>Porcentaje de cumplimiento de los criteros ambientales</t>
  </si>
  <si>
    <t>Número de criterios ambientales cumplidos / Número total de criterios ambientales establecidos * 100</t>
  </si>
  <si>
    <t>80% meta 2024</t>
  </si>
  <si>
    <t>Porcentaje de cumplimiento de los criterios ambientales</t>
  </si>
  <si>
    <t xml:space="preserve">Reporte de cumplimiento porcentual de los criterios ambientales </t>
  </si>
  <si>
    <t>Herramienta de medición del cumplimiento de criterios ambientales OAP</t>
  </si>
  <si>
    <t>Alcaldía Local</t>
  </si>
  <si>
    <t>Oficina Asesora de Planeación</t>
  </si>
  <si>
    <t>Inspección ambiental: Obtuvo calificación del 87%
Reporte consumo de agua y energía: información al día con corte a 30 de abril de 2025
Reporte consumo de papel: información reportada hasta el 30 de abril de 2025
Reporte ciclistas: información reportada hasta el 30 de abril de 2025</t>
  </si>
  <si>
    <t>Reporte meta ambiental de la OAP</t>
  </si>
  <si>
    <t>La meta alcanzó un 57,50% del programado para la vigencia.
.</t>
  </si>
  <si>
    <t>1 Correo recordatorio del cumplimiento de la meta</t>
  </si>
  <si>
    <t xml:space="preserve">1.  20/11/2025
</t>
  </si>
  <si>
    <t>1. Correo solicitud meta</t>
  </si>
  <si>
    <t>1. Reporte meta</t>
  </si>
  <si>
    <t xml:space="preserve">Promover la transparencia, la integridad y la participación en la gestión pública, para mejorar la gobernabilidad democrática distrital y local. </t>
  </si>
  <si>
    <t>Comunicación estratégica</t>
  </si>
  <si>
    <t>ALlejandra Muñoz
Erick Leiva
Alice</t>
  </si>
  <si>
    <t>MT2</t>
  </si>
  <si>
    <t>Mantener el 100% de la información de la página Web actualizada, de acuerdo a lo establecido en la Resolución 1519 de 2020 de MINTIC</t>
  </si>
  <si>
    <t>Porcentaje de cumplimiento en la actualización de la información publicada en la página web</t>
  </si>
  <si>
    <t>(No. de requisitos cumplidos de la Resolución 1519 de 2020 de MINTIC relacionados con la actualización de la información publicada en la página web / No total de requisitos de la Resolución 1519 de 2020 de MINTIC de publicación de la información) X 100</t>
  </si>
  <si>
    <t>100% meta 2024</t>
  </si>
  <si>
    <t xml:space="preserve">Constante </t>
  </si>
  <si>
    <t xml:space="preserve">Eficacia </t>
  </si>
  <si>
    <t>Reporte de actualización de la información en la página web de la alcaldía local</t>
  </si>
  <si>
    <t>Página Web Alcaldía Local</t>
  </si>
  <si>
    <t>Alcaldía local</t>
  </si>
  <si>
    <t>Oficina Asesora de Comunicaciones</t>
  </si>
  <si>
    <t>La Alcaldía Local de Bosa, cumplió 103 requisitos, de los 103 que debe cumplir para el trimestre relacionado.</t>
  </si>
  <si>
    <t xml:space="preserve">Reporte meta de publicacion en pagina web de la Oficina Asesora de Comunicaciones segun radicado No </t>
  </si>
  <si>
    <t>La Alcaldía Local de Bosa, cumplió con 87 de los 102  criterios evaluados</t>
  </si>
  <si>
    <t>Reporte meta de publicacion en pagina web de la Oficina Asesora de Comunicaciones</t>
  </si>
  <si>
    <t>La meta alcanzó un 30,86 % el programado para la vigencia.
Meta No Programada para el Trimestre I.</t>
  </si>
  <si>
    <t>Equipo de calidad y promocion de la mejora</t>
  </si>
  <si>
    <t>MT3</t>
  </si>
  <si>
    <t xml:space="preserve">Realizar dos jornadas de capacitación o entrenamiento por parte de los promotores de mejora sobre el Sistema de Gestión y/o los procesos, dirigidas al personal de planta y contratistas para el fortalecimiento del Modelo Integrado de Planeación y Gestión. </t>
  </si>
  <si>
    <t>Jornadas de capacitación sobre el Sistema de Gestión realizadas</t>
  </si>
  <si>
    <t xml:space="preserve">Número de jornadas de capacitación sobre el Sistema de Gestión realizadas </t>
  </si>
  <si>
    <t>2 jornadas en 2024</t>
  </si>
  <si>
    <t>Registro de asistencia y presentación realizada (o estrategia desarrollada)</t>
  </si>
  <si>
    <t>la alcaldia realizo la actividad programada para el periodo</t>
  </si>
  <si>
    <t>Listado de asistencia y PPT , registro ftografico</t>
  </si>
  <si>
    <t>La meta alcanzó un 50% del programado para la vigencia.
Meta No Programada para el Trimestre I.</t>
  </si>
  <si>
    <t xml:space="preserve">1 Pieza comunicativa
2. Capacitación </t>
  </si>
  <si>
    <t>1.  20/11/2025
2. 26/11/205</t>
  </si>
  <si>
    <t>Myryam Castellanos
Equipo calidad</t>
  </si>
  <si>
    <t>Servicio a la ciudadanía</t>
  </si>
  <si>
    <t>MT4</t>
  </si>
  <si>
    <t>Dar respuesta al 100% de los requerimientos ciudadanos asignados a las Alcaldías Locales con corte a 31 de diciembre de 2024 tipificadas como Derechos de Petición registradas en el aplicativo Bogotá Te Escucha y gestor documental ORFEO</t>
  </si>
  <si>
    <t xml:space="preserve">Porcentaje de requerimientos ciudadanos con respuesta definitiva </t>
  </si>
  <si>
    <t>(No. de respuestas efectuadas / No. requerimientos instaurados antes del 31 de diciembre 2024 pendientes por gestionar) X 100</t>
  </si>
  <si>
    <t>Peticiones pendientes por gestionar al 31 de diciembre de  2024</t>
  </si>
  <si>
    <t>Porcentaje de requerimientos ciudadanos con respuesta definitiva</t>
  </si>
  <si>
    <t>Reporte de peticiones ciudadanas gestionadas  (con respuesta definitiva o traslado por competencia)</t>
  </si>
  <si>
    <t xml:space="preserve">Reporte Sistema Distrital de Gestión de Peticiones Ciudadanas - Bogotá te  Escucha </t>
  </si>
  <si>
    <t>Subsecretaría de Gestión Institucional - Servicio de Atención a la Ciudadanía</t>
  </si>
  <si>
    <t>Se dió respuesta a 32 de 39 requerimientos ciudadanos asignados a la Alcaldía Local con corte a 31 de diciembre de 2024 registradas y tipificadas como Derechos de Petición en el aplicativo Bogotá te Escucha y gestor documental ORFEO.</t>
  </si>
  <si>
    <t>Reporte SGI-SAC de seguimiento a requerimientos ciudadanos por dependencia</t>
  </si>
  <si>
    <t>Meta no programada</t>
  </si>
  <si>
    <t>La meta alcanzó un 82,05% del programado para la vigencia.</t>
  </si>
  <si>
    <t xml:space="preserve">Cristian Coordinacion Adminitrativa y fINANCIERA </t>
  </si>
  <si>
    <t>MT5</t>
  </si>
  <si>
    <t>Gestionar oportunamente el 100% de los requerimientos  que se tipifiquen como derecho de petición ciudadano en los aplicativos Bogotá Te Escucha y  ORFEO, que  sean asignados a las Alcaldías Locales durante la vigencia 2025.</t>
  </si>
  <si>
    <t>Porcentaje de requerimientos ciudadanos  gestionados dentro del término de ley.</t>
  </si>
  <si>
    <t>(No. de peticiones gestionadas en los terminos de ley / No. Requerimientos recibidos en la vigencia 2025 que deben tener respuesta) X 100</t>
  </si>
  <si>
    <t xml:space="preserve">Eficiencia </t>
  </si>
  <si>
    <t>Reporte de peticiones ciudadanas gestionadas en los términos de ley (con respuesta definitiva o traslado por competencia)</t>
  </si>
  <si>
    <t xml:space="preserve">Reporte Sistema Distrital de Gestión de Peticiones Ciudadanas - Bogotá Te  Escucha </t>
  </si>
  <si>
    <t>Se gestionó oportunamente 38 de 75 requerimientos tipificados como derecho de petición ciudadano en los aplicativos Bogotá Te Escucha y ORFEO asignados.</t>
  </si>
  <si>
    <t>la alcaldia dio respuesta a 102 de 169 requerimientos instaurados</t>
  </si>
  <si>
    <t>Segun radicado No 20254600258433 de la OACiudadano</t>
  </si>
  <si>
    <t>Durante el 3° trimestre de 2025 fueron asignados a la Alcaldía Local de Bosa y tipificados como derecho de petición ciudadano en los aplicativos Bogotá Te Escucha y ORFEO (121) requerimientos, de los cuales (27)  se encuentran en trámite y (94) fueron gestionados. De estos últimos, (75) fueron gestionados en términos de ley y (19) de manera extemporánera.</t>
  </si>
  <si>
    <t>La meta alcanzó un 31,70% del programado para la vigencia.</t>
  </si>
  <si>
    <t>Gerencia de TIC</t>
  </si>
  <si>
    <t>MT6</t>
  </si>
  <si>
    <t>Contar con una matriz de activos de información de la Alcaldía Local, en el formato GDI-TIC-F032, aprobada por la Dirección de Tecnologías e Información</t>
  </si>
  <si>
    <t>Matriz de activos de información aprobada por la Dirección de Tecnologías e Información</t>
  </si>
  <si>
    <t>Número de matrices de activos de información aprobadas</t>
  </si>
  <si>
    <t>No Aplica</t>
  </si>
  <si>
    <t>Dirección de Tecnologías e Información</t>
  </si>
  <si>
    <t>Quedaron en el proceso de identificación, no entregaron la matriz de activo</t>
  </si>
  <si>
    <t>Segun radicado No 20254400249683 de la DTI</t>
  </si>
  <si>
    <t xml:space="preserve">La meta alcanzó un 20% del programado para la vigencia.
</t>
  </si>
  <si>
    <t>MT7</t>
  </si>
  <si>
    <t>Contar con una matriz de riesgos de seguridad de la información de la Alcaldía Local, en el formato GDI-TIC-F042, aprobada por la Dirección de Tecnologías e Información</t>
  </si>
  <si>
    <t>Matriz de matriz de riesgos de seguridad de la información aprobada por la Dirección de Tecnologías e Información</t>
  </si>
  <si>
    <t>Número de matrices de riesgos de seguridad de la información aprobadas</t>
  </si>
  <si>
    <t>Matriz de riesgos de seguridad de la información aprobada por la Dirección de Tecnologías e Información</t>
  </si>
  <si>
    <t>Matriz de activos de información</t>
  </si>
  <si>
    <t xml:space="preserve">La meta alcanzó un 0% del programado para la vigencia.
</t>
  </si>
  <si>
    <t>Total metas transversales (20%)</t>
  </si>
  <si>
    <t xml:space="preserve">Total plan de gestión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</si>
</sst>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 #,##0_-;_-* &quot;-&quot;_-;_-@_-"/>
    <numFmt numFmtId="164" formatCode="0.0%"/>
  </numFmts>
  <fonts count="20">
    <font>
      <sz val="11"/>
      <color theme="1"/>
      <name val="Calibri"/>
      <family val="2"/>
      <scheme val="minor"/>
    </font>
    <font>
      <sz val="11"/>
      <color theme="1"/>
      <name val="Calibri Light"/>
      <family val="2"/>
      <scheme val="major"/>
    </font>
    <font>
      <b/>
      <sz val="11"/>
      <color theme="1"/>
      <name val="Calibri Light"/>
      <family val="2"/>
      <scheme val="major"/>
    </font>
    <font>
      <sz val="11"/>
      <name val="Calibri Light"/>
      <family val="2"/>
      <scheme val="major"/>
    </font>
    <font>
      <sz val="11"/>
      <color theme="1"/>
      <name val="Calibri"/>
      <family val="2"/>
      <scheme val="minor"/>
    </font>
    <font>
      <sz val="11"/>
      <color rgb="FF0070C0"/>
      <name val="Calibri Light"/>
      <family val="2"/>
      <scheme val="major"/>
    </font>
    <font>
      <sz val="12"/>
      <color theme="1"/>
      <name val="Calibri Light"/>
      <family val="2"/>
      <scheme val="major"/>
    </font>
    <font>
      <b/>
      <sz val="12"/>
      <color theme="1"/>
      <name val="Calibri Light"/>
      <family val="2"/>
      <scheme val="major"/>
    </font>
    <font>
      <sz val="14"/>
      <color theme="1"/>
      <name val="Calibri Light"/>
      <family val="2"/>
      <scheme val="major"/>
    </font>
    <font>
      <b/>
      <sz val="14"/>
      <color theme="1"/>
      <name val="Calibri Light"/>
      <family val="2"/>
      <scheme val="major"/>
    </font>
    <font>
      <b/>
      <sz val="12"/>
      <color rgb="FF0070C0"/>
      <name val="Calibri Light"/>
      <family val="2"/>
      <scheme val="major"/>
    </font>
    <font>
      <b/>
      <sz val="14"/>
      <name val="Calibri Light"/>
      <family val="2"/>
      <scheme val="major"/>
    </font>
    <font>
      <b/>
      <sz val="9"/>
      <color indexed="81"/>
      <name val="Tahoma"/>
      <family val="2"/>
    </font>
    <font>
      <sz val="9"/>
      <color indexed="81"/>
      <name val="Tahoma"/>
      <family val="2"/>
    </font>
    <font>
      <b/>
      <sz val="11"/>
      <color rgb="FFFF0000"/>
      <name val="Calibri Light"/>
      <family val="2"/>
      <scheme val="major"/>
    </font>
    <font>
      <sz val="11"/>
      <color rgb="FF0070C0"/>
      <name val="Calibri Light"/>
      <family val="2"/>
    </font>
    <font>
      <sz val="11"/>
      <color rgb="FF000000"/>
      <name val="Calibri Light"/>
      <family val="2"/>
      <scheme val="major"/>
    </font>
    <font>
      <sz val="11"/>
      <color rgb="FF000000"/>
      <name val="Aptos Display"/>
      <family val="2"/>
    </font>
    <font>
      <sz val="11"/>
      <color theme="4"/>
      <name val="Calibri Light"/>
      <family val="2"/>
      <scheme val="major"/>
    </font>
    <font>
      <sz val="8"/>
      <name val="Calibri"/>
      <family val="2"/>
      <scheme val="minor"/>
    </font>
  </fonts>
  <fills count="14">
    <fill>
      <patternFill patternType="none"/>
    </fill>
    <fill>
      <patternFill patternType="gray125"/>
    </fill>
    <fill>
      <patternFill patternType="solid">
        <fgColor theme="7" tint="0.59999389629810485"/>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theme="9" tint="0.59999389629810485"/>
        <bgColor indexed="64"/>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
      <patternFill patternType="solid">
        <fgColor theme="9" tint="0.79998168889431442"/>
        <bgColor indexed="64"/>
      </patternFill>
    </fill>
    <fill>
      <patternFill patternType="solid">
        <fgColor rgb="FFFF0000"/>
        <bgColor indexed="64"/>
      </patternFill>
    </fill>
    <fill>
      <patternFill patternType="solid">
        <fgColor theme="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9" fontId="4" fillId="0" borderId="0" applyFont="0" applyFill="0" applyBorder="0" applyAlignment="0" applyProtection="0"/>
    <xf numFmtId="41" fontId="4" fillId="0" borderId="0" applyFont="0" applyFill="0" applyBorder="0" applyAlignment="0" applyProtection="0"/>
  </cellStyleXfs>
  <cellXfs count="201">
    <xf numFmtId="0" fontId="0" fillId="0" borderId="0" xfId="0"/>
    <xf numFmtId="0" fontId="1" fillId="0" borderId="0" xfId="0" applyFont="1" applyAlignment="1">
      <alignment wrapText="1"/>
    </xf>
    <xf numFmtId="0" fontId="2" fillId="3"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7" borderId="1" xfId="0" applyFont="1" applyFill="1" applyBorder="1" applyAlignment="1">
      <alignment horizontal="center" vertical="center" wrapText="1"/>
    </xf>
    <xf numFmtId="0" fontId="6" fillId="0" borderId="0" xfId="0" applyFont="1" applyAlignment="1">
      <alignment wrapText="1"/>
    </xf>
    <xf numFmtId="0" fontId="8" fillId="2" borderId="1" xfId="0" applyFont="1" applyFill="1" applyBorder="1" applyAlignment="1">
      <alignment wrapText="1"/>
    </xf>
    <xf numFmtId="0" fontId="9" fillId="2" borderId="1" xfId="0" applyFont="1" applyFill="1" applyBorder="1" applyAlignment="1">
      <alignment wrapText="1"/>
    </xf>
    <xf numFmtId="9" fontId="8" fillId="2" borderId="1" xfId="1" applyFont="1" applyFill="1" applyBorder="1" applyAlignment="1">
      <alignment wrapText="1"/>
    </xf>
    <xf numFmtId="0" fontId="8" fillId="0" borderId="0" xfId="0" applyFont="1" applyAlignment="1">
      <alignment wrapText="1"/>
    </xf>
    <xf numFmtId="0" fontId="6" fillId="3" borderId="1" xfId="0" applyFont="1" applyFill="1" applyBorder="1" applyAlignment="1">
      <alignment wrapText="1"/>
    </xf>
    <xf numFmtId="0" fontId="10" fillId="3" borderId="1" xfId="0" applyFont="1" applyFill="1" applyBorder="1" applyAlignment="1">
      <alignment wrapText="1"/>
    </xf>
    <xf numFmtId="9" fontId="10" fillId="3" borderId="1" xfId="0" applyNumberFormat="1" applyFont="1" applyFill="1" applyBorder="1" applyAlignment="1">
      <alignment wrapText="1"/>
    </xf>
    <xf numFmtId="0" fontId="7" fillId="3" borderId="1" xfId="0" applyFont="1" applyFill="1" applyBorder="1"/>
    <xf numFmtId="9" fontId="7" fillId="3" borderId="1" xfId="1" applyFont="1" applyFill="1" applyBorder="1" applyAlignment="1">
      <alignment wrapText="1"/>
    </xf>
    <xf numFmtId="9" fontId="10" fillId="3" borderId="1" xfId="0" applyNumberFormat="1" applyFont="1" applyFill="1" applyBorder="1" applyAlignment="1">
      <alignment horizontal="right" wrapText="1"/>
    </xf>
    <xf numFmtId="9" fontId="8" fillId="2" borderId="1" xfId="1" applyFont="1" applyFill="1" applyBorder="1" applyAlignment="1">
      <alignment horizontal="right" wrapText="1"/>
    </xf>
    <xf numFmtId="0" fontId="2" fillId="2" borderId="1" xfId="0" applyFont="1" applyFill="1" applyBorder="1" applyAlignment="1">
      <alignment horizontal="center" vertical="center" wrapText="1"/>
    </xf>
    <xf numFmtId="0" fontId="1" fillId="0" borderId="1" xfId="0" applyFont="1" applyBorder="1" applyAlignment="1">
      <alignment horizontal="justify" vertical="center" wrapText="1"/>
    </xf>
    <xf numFmtId="0" fontId="1" fillId="0" borderId="1" xfId="0" applyFont="1" applyBorder="1" applyAlignment="1">
      <alignment horizontal="center" vertical="center" wrapText="1"/>
    </xf>
    <xf numFmtId="0" fontId="2" fillId="5"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49" fontId="1" fillId="0" borderId="1" xfId="0" applyNumberFormat="1" applyFont="1" applyBorder="1" applyAlignment="1">
      <alignment horizontal="center" vertical="center" wrapText="1"/>
    </xf>
    <xf numFmtId="0" fontId="5" fillId="0" borderId="1" xfId="0" applyFont="1" applyBorder="1" applyAlignment="1">
      <alignment horizontal="justify" vertical="center" wrapText="1"/>
    </xf>
    <xf numFmtId="0" fontId="5" fillId="8" borderId="1" xfId="0" applyFont="1" applyFill="1" applyBorder="1" applyAlignment="1">
      <alignment horizontal="justify" vertical="center" wrapText="1"/>
    </xf>
    <xf numFmtId="9" fontId="5" fillId="8" borderId="1" xfId="0" applyNumberFormat="1" applyFont="1" applyFill="1" applyBorder="1" applyAlignment="1" applyProtection="1">
      <alignment horizontal="justify" vertical="center" wrapText="1"/>
      <protection locked="0"/>
    </xf>
    <xf numFmtId="1" fontId="1" fillId="0" borderId="1" xfId="0" applyNumberFormat="1" applyFont="1" applyBorder="1" applyAlignment="1">
      <alignment horizontal="justify" vertical="center" wrapText="1"/>
    </xf>
    <xf numFmtId="0" fontId="1" fillId="0" borderId="0" xfId="0" applyFont="1" applyAlignment="1">
      <alignment horizontal="justify" vertical="center" wrapText="1"/>
    </xf>
    <xf numFmtId="9" fontId="5" fillId="8" borderId="1" xfId="1" applyFont="1" applyFill="1" applyBorder="1" applyAlignment="1">
      <alignment horizontal="justify" vertical="center" wrapText="1"/>
    </xf>
    <xf numFmtId="9" fontId="5" fillId="8" borderId="1" xfId="0" applyNumberFormat="1" applyFont="1" applyFill="1" applyBorder="1" applyAlignment="1">
      <alignment horizontal="justify" vertical="center" wrapText="1"/>
    </xf>
    <xf numFmtId="9" fontId="1" fillId="0" borderId="1" xfId="0" applyNumberFormat="1" applyFont="1" applyBorder="1" applyAlignment="1">
      <alignment horizontal="justify" vertical="center" wrapText="1"/>
    </xf>
    <xf numFmtId="9" fontId="1" fillId="0" borderId="1" xfId="1" applyFont="1" applyBorder="1" applyAlignment="1">
      <alignment horizontal="justify" vertical="center" wrapText="1"/>
    </xf>
    <xf numFmtId="0" fontId="3" fillId="0" borderId="1" xfId="0" applyFont="1" applyBorder="1" applyAlignment="1">
      <alignment horizontal="justify" vertical="center" wrapText="1"/>
    </xf>
    <xf numFmtId="0" fontId="5" fillId="0" borderId="1" xfId="0" applyFont="1" applyBorder="1" applyAlignment="1">
      <alignment horizontal="center" vertical="center" wrapText="1"/>
    </xf>
    <xf numFmtId="0" fontId="1" fillId="8" borderId="1" xfId="0" applyFont="1" applyFill="1" applyBorder="1" applyAlignment="1">
      <alignment horizontal="center" vertical="center" wrapText="1"/>
    </xf>
    <xf numFmtId="0" fontId="1" fillId="8" borderId="0" xfId="0" applyFont="1" applyFill="1" applyAlignment="1">
      <alignment wrapText="1"/>
    </xf>
    <xf numFmtId="0" fontId="2" fillId="8" borderId="0" xfId="0" applyFont="1" applyFill="1" applyAlignment="1">
      <alignment vertical="center" wrapText="1"/>
    </xf>
    <xf numFmtId="0" fontId="1" fillId="8" borderId="0" xfId="0" applyFont="1" applyFill="1" applyAlignment="1">
      <alignment vertical="center" wrapText="1"/>
    </xf>
    <xf numFmtId="1" fontId="1" fillId="0" borderId="1" xfId="2" applyNumberFormat="1" applyFont="1" applyBorder="1" applyAlignment="1">
      <alignment horizontal="justify" vertical="center" wrapText="1"/>
    </xf>
    <xf numFmtId="1" fontId="5" fillId="8" borderId="1" xfId="1" applyNumberFormat="1" applyFont="1" applyFill="1" applyBorder="1" applyAlignment="1">
      <alignment horizontal="justify" vertical="center" wrapText="1"/>
    </xf>
    <xf numFmtId="0" fontId="1" fillId="8" borderId="1" xfId="0" applyFont="1" applyFill="1" applyBorder="1" applyAlignment="1">
      <alignment horizontal="justify" vertical="center" wrapText="1"/>
    </xf>
    <xf numFmtId="0" fontId="15" fillId="0" borderId="1" xfId="0" applyFont="1" applyBorder="1" applyAlignment="1">
      <alignment horizontal="center" vertical="center" wrapText="1"/>
    </xf>
    <xf numFmtId="0" fontId="15" fillId="0" borderId="1" xfId="0" applyFont="1" applyBorder="1" applyAlignment="1">
      <alignment horizontal="justify" vertical="center" wrapText="1"/>
    </xf>
    <xf numFmtId="1" fontId="1" fillId="0" borderId="1" xfId="0" applyNumberFormat="1" applyFont="1" applyBorder="1" applyAlignment="1">
      <alignment horizontal="center" vertical="center" wrapText="1"/>
    </xf>
    <xf numFmtId="9" fontId="1" fillId="0" borderId="1" xfId="0" applyNumberFormat="1" applyFont="1" applyBorder="1" applyAlignment="1">
      <alignment horizontal="right" vertical="center" wrapText="1"/>
    </xf>
    <xf numFmtId="10" fontId="1" fillId="0" borderId="1" xfId="0" applyNumberFormat="1" applyFont="1" applyBorder="1" applyAlignment="1">
      <alignment horizontal="right" vertical="center" wrapText="1"/>
    </xf>
    <xf numFmtId="1" fontId="1" fillId="0" borderId="1" xfId="0" applyNumberFormat="1" applyFont="1" applyBorder="1" applyAlignment="1">
      <alignment horizontal="right" vertical="center" wrapText="1"/>
    </xf>
    <xf numFmtId="0" fontId="1" fillId="0" borderId="1" xfId="0" applyFont="1" applyBorder="1" applyAlignment="1">
      <alignment horizontal="right" vertical="center" wrapText="1"/>
    </xf>
    <xf numFmtId="9" fontId="7" fillId="3" borderId="1" xfId="1" applyFont="1" applyFill="1" applyBorder="1" applyAlignment="1">
      <alignment vertical="center" wrapText="1"/>
    </xf>
    <xf numFmtId="10" fontId="7" fillId="3" borderId="1" xfId="1" applyNumberFormat="1" applyFont="1" applyFill="1" applyBorder="1" applyAlignment="1">
      <alignment vertical="center" wrapText="1"/>
    </xf>
    <xf numFmtId="1" fontId="5" fillId="0" borderId="1" xfId="0" applyNumberFormat="1" applyFont="1" applyBorder="1" applyAlignment="1">
      <alignment horizontal="center" vertical="center" wrapText="1"/>
    </xf>
    <xf numFmtId="9" fontId="5" fillId="0" borderId="1" xfId="1" applyFont="1" applyBorder="1" applyAlignment="1">
      <alignment horizontal="right" vertical="center" wrapText="1"/>
    </xf>
    <xf numFmtId="164" fontId="5" fillId="0" borderId="1" xfId="0" applyNumberFormat="1" applyFont="1" applyBorder="1" applyAlignment="1">
      <alignment horizontal="right" vertical="center" wrapText="1"/>
    </xf>
    <xf numFmtId="10" fontId="7" fillId="3" borderId="1" xfId="0" applyNumberFormat="1" applyFont="1" applyFill="1" applyBorder="1" applyAlignment="1">
      <alignment wrapText="1"/>
    </xf>
    <xf numFmtId="10" fontId="9" fillId="2" borderId="1" xfId="0" applyNumberFormat="1" applyFont="1" applyFill="1" applyBorder="1" applyAlignment="1">
      <alignment wrapText="1"/>
    </xf>
    <xf numFmtId="164" fontId="3" fillId="0" borderId="1" xfId="0" applyNumberFormat="1" applyFont="1" applyBorder="1" applyAlignment="1">
      <alignment horizontal="right" vertical="center" wrapText="1"/>
    </xf>
    <xf numFmtId="0" fontId="16" fillId="0" borderId="1" xfId="0" applyFont="1" applyBorder="1" applyAlignment="1">
      <alignment horizontal="left" vertical="center" wrapText="1"/>
    </xf>
    <xf numFmtId="9" fontId="7" fillId="3" borderId="1" xfId="1" applyFont="1" applyFill="1" applyBorder="1" applyAlignment="1">
      <alignment horizontal="right" vertical="center" wrapText="1"/>
    </xf>
    <xf numFmtId="0" fontId="6" fillId="3" borderId="1" xfId="0" applyFont="1" applyFill="1" applyBorder="1" applyAlignment="1">
      <alignment vertical="center" wrapText="1"/>
    </xf>
    <xf numFmtId="164" fontId="5" fillId="0" borderId="1" xfId="1" applyNumberFormat="1" applyFont="1" applyBorder="1" applyAlignment="1">
      <alignment horizontal="right" vertical="center" wrapText="1"/>
    </xf>
    <xf numFmtId="10" fontId="5" fillId="0" borderId="1" xfId="1" applyNumberFormat="1" applyFont="1" applyBorder="1" applyAlignment="1">
      <alignment horizontal="right" vertical="center" wrapText="1"/>
    </xf>
    <xf numFmtId="0" fontId="5" fillId="0" borderId="1" xfId="0" applyFont="1" applyBorder="1" applyAlignment="1">
      <alignment horizontal="left" vertical="center" wrapText="1"/>
    </xf>
    <xf numFmtId="0" fontId="5" fillId="0" borderId="1" xfId="0" applyFont="1" applyBorder="1" applyAlignment="1">
      <alignment horizontal="right" vertical="center" wrapText="1"/>
    </xf>
    <xf numFmtId="9" fontId="5" fillId="0" borderId="1" xfId="0" applyNumberFormat="1" applyFont="1" applyBorder="1" applyAlignment="1">
      <alignment horizontal="right" vertical="center" wrapText="1"/>
    </xf>
    <xf numFmtId="1" fontId="1" fillId="0" borderId="1" xfId="0" applyNumberFormat="1" applyFont="1" applyBorder="1" applyAlignment="1">
      <alignment horizontal="left" vertical="center" wrapText="1"/>
    </xf>
    <xf numFmtId="164" fontId="1" fillId="0" borderId="1" xfId="0" applyNumberFormat="1" applyFont="1" applyBorder="1" applyAlignment="1">
      <alignment horizontal="right" vertical="center" wrapText="1"/>
    </xf>
    <xf numFmtId="0" fontId="1" fillId="0" borderId="1" xfId="0" applyFont="1" applyBorder="1" applyAlignment="1">
      <alignment horizontal="justify" vertical="top" wrapText="1"/>
    </xf>
    <xf numFmtId="1" fontId="1" fillId="0" borderId="1" xfId="0" applyNumberFormat="1" applyFont="1" applyBorder="1" applyAlignment="1">
      <alignment horizontal="center" vertical="top" wrapText="1"/>
    </xf>
    <xf numFmtId="0" fontId="17" fillId="0" borderId="11" xfId="0" applyFont="1" applyBorder="1" applyAlignment="1">
      <alignment vertical="center" wrapText="1"/>
    </xf>
    <xf numFmtId="0" fontId="17" fillId="0" borderId="12" xfId="0" applyFont="1" applyBorder="1" applyAlignment="1">
      <alignment vertical="center" wrapText="1"/>
    </xf>
    <xf numFmtId="1" fontId="5" fillId="0" borderId="1" xfId="0" applyNumberFormat="1" applyFont="1" applyBorder="1" applyAlignment="1">
      <alignment horizontal="left" vertical="center" wrapText="1"/>
    </xf>
    <xf numFmtId="10" fontId="1" fillId="0" borderId="1" xfId="1" applyNumberFormat="1" applyFont="1" applyBorder="1" applyAlignment="1">
      <alignment horizontal="justify" vertical="center" wrapText="1"/>
    </xf>
    <xf numFmtId="9" fontId="1" fillId="0" borderId="1" xfId="0" applyNumberFormat="1" applyFont="1" applyBorder="1" applyAlignment="1">
      <alignment horizontal="center" vertical="center" wrapText="1"/>
    </xf>
    <xf numFmtId="10" fontId="1" fillId="0" borderId="1" xfId="0" applyNumberFormat="1" applyFont="1" applyBorder="1" applyAlignment="1">
      <alignment horizontal="center" vertical="center" wrapText="1"/>
    </xf>
    <xf numFmtId="9" fontId="5" fillId="0" borderId="1" xfId="0" applyNumberFormat="1" applyFont="1" applyBorder="1" applyAlignment="1">
      <alignment horizontal="center" vertical="center" wrapText="1"/>
    </xf>
    <xf numFmtId="10" fontId="5" fillId="0" borderId="1" xfId="0" applyNumberFormat="1" applyFont="1" applyBorder="1" applyAlignment="1">
      <alignment horizontal="center" vertical="center" wrapText="1"/>
    </xf>
    <xf numFmtId="10" fontId="7" fillId="3" borderId="1" xfId="1" applyNumberFormat="1" applyFont="1" applyFill="1" applyBorder="1" applyAlignment="1">
      <alignment wrapText="1"/>
    </xf>
    <xf numFmtId="10" fontId="1" fillId="0" borderId="1" xfId="0" applyNumberFormat="1" applyFont="1" applyBorder="1" applyAlignment="1">
      <alignment horizontal="justify" vertical="center" wrapText="1"/>
    </xf>
    <xf numFmtId="10" fontId="18" fillId="0" borderId="1" xfId="0" applyNumberFormat="1" applyFont="1" applyBorder="1" applyAlignment="1">
      <alignment horizontal="justify" vertical="center" wrapText="1"/>
    </xf>
    <xf numFmtId="9" fontId="5" fillId="0" borderId="1" xfId="0" applyNumberFormat="1" applyFont="1" applyBorder="1" applyAlignment="1">
      <alignment horizontal="justify" vertical="center" wrapText="1"/>
    </xf>
    <xf numFmtId="1" fontId="1" fillId="0" borderId="1" xfId="1" applyNumberFormat="1" applyFont="1" applyBorder="1" applyAlignment="1">
      <alignment horizontal="justify" vertical="center" wrapText="1"/>
    </xf>
    <xf numFmtId="10" fontId="5" fillId="0" borderId="1" xfId="0" applyNumberFormat="1" applyFont="1" applyBorder="1" applyAlignment="1">
      <alignment horizontal="justify" vertical="center" wrapText="1"/>
    </xf>
    <xf numFmtId="0" fontId="0" fillId="0" borderId="0" xfId="0" applyAlignment="1">
      <alignment vertical="center" wrapText="1"/>
    </xf>
    <xf numFmtId="1" fontId="3" fillId="0" borderId="1" xfId="0" applyNumberFormat="1" applyFont="1" applyBorder="1" applyAlignment="1">
      <alignment horizontal="right" vertical="center" wrapText="1"/>
    </xf>
    <xf numFmtId="164" fontId="3" fillId="8" borderId="1" xfId="0" applyNumberFormat="1" applyFont="1" applyFill="1" applyBorder="1" applyAlignment="1">
      <alignment horizontal="right" vertical="center" wrapText="1"/>
    </xf>
    <xf numFmtId="10" fontId="1" fillId="8" borderId="1" xfId="0" applyNumberFormat="1" applyFont="1" applyFill="1" applyBorder="1" applyAlignment="1">
      <alignment horizontal="right" vertical="center" wrapText="1"/>
    </xf>
    <xf numFmtId="0" fontId="16" fillId="8" borderId="1" xfId="0" applyFont="1" applyFill="1" applyBorder="1" applyAlignment="1">
      <alignment horizontal="left" vertical="center" wrapText="1"/>
    </xf>
    <xf numFmtId="2" fontId="5" fillId="0" borderId="1" xfId="0" applyNumberFormat="1" applyFont="1" applyBorder="1" applyAlignment="1">
      <alignment horizontal="justify" vertical="center" wrapText="1"/>
    </xf>
    <xf numFmtId="164" fontId="5" fillId="8" borderId="1" xfId="1" applyNumberFormat="1" applyFont="1" applyFill="1" applyBorder="1" applyAlignment="1">
      <alignment horizontal="right" vertical="center" wrapText="1"/>
    </xf>
    <xf numFmtId="10" fontId="5" fillId="8" borderId="1" xfId="1" applyNumberFormat="1" applyFont="1" applyFill="1" applyBorder="1" applyAlignment="1">
      <alignment horizontal="right" vertical="center" wrapText="1"/>
    </xf>
    <xf numFmtId="164" fontId="5" fillId="8" borderId="1" xfId="0" applyNumberFormat="1" applyFont="1" applyFill="1" applyBorder="1" applyAlignment="1">
      <alignment horizontal="right" vertical="center" wrapText="1"/>
    </xf>
    <xf numFmtId="10" fontId="5" fillId="8" borderId="1" xfId="0" applyNumberFormat="1" applyFont="1" applyFill="1" applyBorder="1" applyAlignment="1">
      <alignment horizontal="center" vertical="center" wrapText="1"/>
    </xf>
    <xf numFmtId="0" fontId="1" fillId="8" borderId="11" xfId="0" applyFont="1" applyFill="1" applyBorder="1" applyAlignment="1">
      <alignment horizontal="center" vertical="center" wrapText="1"/>
    </xf>
    <xf numFmtId="0" fontId="1" fillId="8" borderId="13" xfId="0" applyFont="1" applyFill="1" applyBorder="1" applyAlignment="1">
      <alignment horizontal="center" vertical="center" wrapText="1"/>
    </xf>
    <xf numFmtId="0" fontId="1" fillId="9" borderId="1" xfId="0" applyFont="1" applyFill="1" applyBorder="1" applyAlignment="1">
      <alignment horizontal="justify" vertical="center" wrapText="1"/>
    </xf>
    <xf numFmtId="1" fontId="1" fillId="9" borderId="1" xfId="2" applyNumberFormat="1" applyFont="1" applyFill="1" applyBorder="1" applyAlignment="1">
      <alignment horizontal="justify" vertical="center" wrapText="1"/>
    </xf>
    <xf numFmtId="1" fontId="1" fillId="9" borderId="1" xfId="0" applyNumberFormat="1" applyFont="1" applyFill="1" applyBorder="1" applyAlignment="1">
      <alignment horizontal="justify" vertical="center" wrapText="1"/>
    </xf>
    <xf numFmtId="9" fontId="5" fillId="9" borderId="1" xfId="0" applyNumberFormat="1" applyFont="1" applyFill="1" applyBorder="1" applyAlignment="1" applyProtection="1">
      <alignment horizontal="justify" vertical="center" wrapText="1"/>
      <protection locked="0"/>
    </xf>
    <xf numFmtId="9" fontId="5" fillId="9" borderId="1" xfId="1" applyFont="1" applyFill="1" applyBorder="1" applyAlignment="1">
      <alignment horizontal="justify" vertical="center" wrapText="1"/>
    </xf>
    <xf numFmtId="1" fontId="5" fillId="9" borderId="1" xfId="1" applyNumberFormat="1" applyFont="1" applyFill="1" applyBorder="1" applyAlignment="1">
      <alignment horizontal="justify" vertical="center" wrapText="1"/>
    </xf>
    <xf numFmtId="9" fontId="5" fillId="9" borderId="1" xfId="0" applyNumberFormat="1" applyFont="1" applyFill="1" applyBorder="1" applyAlignment="1">
      <alignment horizontal="justify" vertical="center" wrapText="1"/>
    </xf>
    <xf numFmtId="0" fontId="5" fillId="9" borderId="1" xfId="0" applyFont="1" applyFill="1" applyBorder="1" applyAlignment="1">
      <alignment horizontal="justify" vertical="center" wrapText="1"/>
    </xf>
    <xf numFmtId="0" fontId="1" fillId="10" borderId="1" xfId="0" applyFont="1" applyFill="1" applyBorder="1" applyAlignment="1">
      <alignment horizontal="justify" vertical="center" wrapText="1"/>
    </xf>
    <xf numFmtId="0" fontId="6" fillId="10" borderId="1" xfId="0" applyFont="1" applyFill="1" applyBorder="1" applyAlignment="1">
      <alignment wrapText="1"/>
    </xf>
    <xf numFmtId="0" fontId="5" fillId="10" borderId="1" xfId="0" applyFont="1" applyFill="1" applyBorder="1" applyAlignment="1">
      <alignment horizontal="justify" vertical="center" wrapText="1"/>
    </xf>
    <xf numFmtId="0" fontId="8" fillId="10" borderId="1" xfId="0" applyFont="1" applyFill="1" applyBorder="1" applyAlignment="1">
      <alignment wrapText="1"/>
    </xf>
    <xf numFmtId="1" fontId="1" fillId="8" borderId="1" xfId="2" applyNumberFormat="1" applyFont="1" applyFill="1" applyBorder="1" applyAlignment="1">
      <alignment horizontal="justify" vertical="center" wrapText="1"/>
    </xf>
    <xf numFmtId="1" fontId="1" fillId="8" borderId="1" xfId="0" applyNumberFormat="1" applyFont="1" applyFill="1" applyBorder="1" applyAlignment="1">
      <alignment horizontal="justify" vertical="center" wrapText="1"/>
    </xf>
    <xf numFmtId="0" fontId="2" fillId="4" borderId="8" xfId="0" applyFont="1" applyFill="1" applyBorder="1" applyAlignment="1">
      <alignment horizontal="center" vertical="center" wrapText="1"/>
    </xf>
    <xf numFmtId="0" fontId="2" fillId="4" borderId="9"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2" fillId="5" borderId="8"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2" fillId="5" borderId="10" xfId="0" applyFont="1" applyFill="1" applyBorder="1" applyAlignment="1">
      <alignment horizontal="center" vertical="center" wrapText="1"/>
    </xf>
    <xf numFmtId="0" fontId="2" fillId="6" borderId="8" xfId="0" applyFont="1" applyFill="1" applyBorder="1" applyAlignment="1">
      <alignment horizontal="center" vertical="center" wrapText="1"/>
    </xf>
    <xf numFmtId="0" fontId="2" fillId="6" borderId="9" xfId="0" applyFont="1" applyFill="1" applyBorder="1" applyAlignment="1">
      <alignment horizontal="center" vertical="center" wrapText="1"/>
    </xf>
    <xf numFmtId="0" fontId="2" fillId="6" borderId="10" xfId="0" applyFont="1" applyFill="1" applyBorder="1" applyAlignment="1">
      <alignment horizontal="center" vertical="center" wrapText="1"/>
    </xf>
    <xf numFmtId="0" fontId="2" fillId="7" borderId="8" xfId="0" applyFont="1" applyFill="1" applyBorder="1" applyAlignment="1">
      <alignment horizontal="center" vertical="center" wrapText="1"/>
    </xf>
    <xf numFmtId="0" fontId="2" fillId="7" borderId="9"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5" fillId="9" borderId="1" xfId="0" applyFont="1" applyFill="1" applyBorder="1" applyAlignment="1" applyProtection="1">
      <alignment horizontal="justify" vertical="center" wrapText="1"/>
      <protection locked="0"/>
    </xf>
    <xf numFmtId="0" fontId="1" fillId="0" borderId="0" xfId="0" applyFont="1" applyAlignment="1">
      <alignment horizontal="center" vertical="center" wrapText="1"/>
    </xf>
    <xf numFmtId="0" fontId="1" fillId="11" borderId="1" xfId="0" applyFont="1" applyFill="1" applyBorder="1" applyAlignment="1">
      <alignment horizontal="justify" vertical="center" wrapText="1"/>
    </xf>
    <xf numFmtId="0" fontId="1" fillId="12" borderId="1" xfId="0" applyFont="1" applyFill="1" applyBorder="1" applyAlignment="1">
      <alignment horizontal="justify" vertical="center" wrapText="1"/>
    </xf>
    <xf numFmtId="0" fontId="6" fillId="0" borderId="1" xfId="0" applyFont="1" applyBorder="1" applyAlignment="1">
      <alignment wrapText="1"/>
    </xf>
    <xf numFmtId="0" fontId="1" fillId="0" borderId="2" xfId="0" applyFont="1" applyBorder="1" applyAlignment="1">
      <alignment horizontal="center" vertical="center" wrapText="1"/>
    </xf>
    <xf numFmtId="0" fontId="1" fillId="0" borderId="2" xfId="0" applyFont="1" applyBorder="1" applyAlignment="1">
      <alignment horizontal="justify" vertical="center" wrapText="1"/>
    </xf>
    <xf numFmtId="0" fontId="6" fillId="0" borderId="2" xfId="0" applyFont="1" applyBorder="1" applyAlignment="1">
      <alignment wrapText="1"/>
    </xf>
    <xf numFmtId="0" fontId="1" fillId="0" borderId="8" xfId="0" applyFont="1" applyBorder="1" applyAlignment="1">
      <alignment horizontal="center" wrapText="1"/>
    </xf>
    <xf numFmtId="0" fontId="1" fillId="0" borderId="9" xfId="0" applyFont="1" applyBorder="1" applyAlignment="1">
      <alignment horizontal="center" wrapText="1"/>
    </xf>
    <xf numFmtId="0" fontId="1" fillId="0" borderId="9" xfId="0" applyFont="1" applyBorder="1" applyAlignment="1">
      <alignment wrapText="1"/>
    </xf>
    <xf numFmtId="14" fontId="1" fillId="0" borderId="2" xfId="0" applyNumberFormat="1" applyFont="1" applyBorder="1" applyAlignment="1">
      <alignment horizontal="justify" vertical="center" wrapText="1"/>
    </xf>
    <xf numFmtId="14" fontId="1" fillId="0" borderId="1" xfId="0" applyNumberFormat="1" applyFont="1" applyBorder="1" applyAlignment="1">
      <alignment horizontal="justify" vertical="center" wrapText="1"/>
    </xf>
    <xf numFmtId="0" fontId="1" fillId="0" borderId="0" xfId="0" applyFont="1" applyAlignment="1">
      <alignment horizontal="center" wrapText="1"/>
    </xf>
    <xf numFmtId="0" fontId="2" fillId="4" borderId="5"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9"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2" fillId="5" borderId="5" xfId="0" applyFont="1" applyFill="1" applyBorder="1" applyAlignment="1">
      <alignment horizontal="center" vertical="center" wrapText="1"/>
    </xf>
    <xf numFmtId="0" fontId="2" fillId="5" borderId="6" xfId="0" applyFont="1" applyFill="1" applyBorder="1" applyAlignment="1">
      <alignment horizontal="center" vertical="center" wrapText="1"/>
    </xf>
    <xf numFmtId="0" fontId="2" fillId="5" borderId="7" xfId="0" applyFont="1" applyFill="1" applyBorder="1" applyAlignment="1">
      <alignment horizontal="center" vertical="center" wrapText="1"/>
    </xf>
    <xf numFmtId="0" fontId="2" fillId="5" borderId="8"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2" fillId="5" borderId="10" xfId="0" applyFont="1" applyFill="1" applyBorder="1" applyAlignment="1">
      <alignment horizontal="center" vertical="center" wrapText="1"/>
    </xf>
    <xf numFmtId="0" fontId="2" fillId="6" borderId="5" xfId="0" applyFont="1" applyFill="1" applyBorder="1" applyAlignment="1">
      <alignment horizontal="center" vertical="center" wrapText="1"/>
    </xf>
    <xf numFmtId="0" fontId="2" fillId="6" borderId="6"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2" fillId="6" borderId="8" xfId="0" applyFont="1" applyFill="1" applyBorder="1" applyAlignment="1">
      <alignment horizontal="center" vertical="center" wrapText="1"/>
    </xf>
    <xf numFmtId="0" fontId="2" fillId="6" borderId="9" xfId="0" applyFont="1" applyFill="1" applyBorder="1" applyAlignment="1">
      <alignment horizontal="center" vertical="center" wrapText="1"/>
    </xf>
    <xf numFmtId="0" fontId="2" fillId="6" borderId="10"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2" fillId="7" borderId="6"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2" fillId="7" borderId="8" xfId="0" applyFont="1" applyFill="1" applyBorder="1" applyAlignment="1">
      <alignment horizontal="center" vertical="center" wrapText="1"/>
    </xf>
    <xf numFmtId="0" fontId="2" fillId="7" borderId="9"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8" borderId="1" xfId="0" applyFont="1" applyFill="1" applyBorder="1" applyAlignment="1">
      <alignment horizontal="center" vertical="center" wrapText="1"/>
    </xf>
    <xf numFmtId="0" fontId="1" fillId="8" borderId="1" xfId="0" applyFont="1" applyFill="1" applyBorder="1" applyAlignment="1">
      <alignment horizontal="center" vertical="center" wrapText="1"/>
    </xf>
    <xf numFmtId="0" fontId="1" fillId="8" borderId="1" xfId="0" applyFont="1" applyFill="1" applyBorder="1" applyAlignment="1">
      <alignment horizontal="left" vertical="top" wrapText="1"/>
    </xf>
    <xf numFmtId="0" fontId="2" fillId="2" borderId="1" xfId="0" applyFont="1" applyFill="1" applyBorder="1" applyAlignment="1">
      <alignment horizontal="center" vertical="center" wrapText="1"/>
    </xf>
    <xf numFmtId="0" fontId="2" fillId="8" borderId="5" xfId="0" applyFont="1" applyFill="1" applyBorder="1" applyAlignment="1">
      <alignment horizontal="center" vertical="center" wrapText="1"/>
    </xf>
    <xf numFmtId="0" fontId="2" fillId="8" borderId="6" xfId="0" applyFont="1" applyFill="1" applyBorder="1" applyAlignment="1">
      <alignment horizontal="center" vertical="center" wrapText="1"/>
    </xf>
    <xf numFmtId="0" fontId="1" fillId="8" borderId="13" xfId="0" applyFont="1" applyFill="1" applyBorder="1" applyAlignment="1">
      <alignment horizontal="justify" vertical="center" wrapText="1"/>
    </xf>
    <xf numFmtId="0" fontId="1" fillId="8" borderId="11" xfId="0" applyFont="1" applyFill="1" applyBorder="1" applyAlignment="1">
      <alignment horizontal="left" vertical="center" wrapText="1"/>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1" fillId="8" borderId="1" xfId="0" applyFont="1" applyFill="1" applyBorder="1" applyAlignment="1">
      <alignment horizontal="justify" vertical="center" wrapText="1"/>
    </xf>
    <xf numFmtId="0" fontId="1" fillId="0" borderId="8" xfId="0" applyFont="1" applyBorder="1" applyAlignment="1">
      <alignment horizontal="center" wrapText="1"/>
    </xf>
    <xf numFmtId="0" fontId="1" fillId="0" borderId="9" xfId="0" applyFont="1" applyBorder="1" applyAlignment="1">
      <alignment horizontal="center" wrapText="1"/>
    </xf>
    <xf numFmtId="0" fontId="1" fillId="0" borderId="0" xfId="0" applyFont="1" applyAlignment="1">
      <alignment horizontal="center" wrapText="1"/>
    </xf>
    <xf numFmtId="0" fontId="1" fillId="4" borderId="2"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1" fillId="4" borderId="1" xfId="0" applyFont="1" applyFill="1" applyBorder="1" applyAlignment="1">
      <alignment horizontal="center" wrapText="1"/>
    </xf>
    <xf numFmtId="0" fontId="2" fillId="3" borderId="13" xfId="0" applyFont="1" applyFill="1" applyBorder="1" applyAlignment="1">
      <alignment horizontal="center" vertical="center" wrapText="1"/>
    </xf>
    <xf numFmtId="0" fontId="2" fillId="3" borderId="14" xfId="0" applyFont="1" applyFill="1" applyBorder="1" applyAlignment="1">
      <alignment horizontal="center" vertical="center" wrapText="1"/>
    </xf>
    <xf numFmtId="0" fontId="2" fillId="3" borderId="15" xfId="0" applyFont="1" applyFill="1" applyBorder="1" applyAlignment="1">
      <alignment horizontal="center" vertical="center" wrapText="1"/>
    </xf>
    <xf numFmtId="0" fontId="1" fillId="8" borderId="0" xfId="0" applyFont="1" applyFill="1" applyAlignment="1">
      <alignment horizontal="center" wrapText="1"/>
    </xf>
    <xf numFmtId="0" fontId="1" fillId="8" borderId="0" xfId="0" applyFont="1" applyFill="1" applyAlignment="1">
      <alignment horizontal="center" vertical="center" wrapText="1"/>
    </xf>
    <xf numFmtId="9" fontId="1" fillId="0" borderId="1" xfId="1" applyFont="1" applyBorder="1" applyAlignment="1">
      <alignment horizontal="center" vertical="center" wrapText="1"/>
    </xf>
    <xf numFmtId="9" fontId="7" fillId="3" borderId="1" xfId="1" applyFont="1" applyFill="1" applyBorder="1" applyAlignment="1">
      <alignment horizontal="center" wrapText="1"/>
    </xf>
    <xf numFmtId="9" fontId="10" fillId="3" borderId="1" xfId="0" applyNumberFormat="1" applyFont="1" applyFill="1" applyBorder="1" applyAlignment="1">
      <alignment horizontal="center" wrapText="1"/>
    </xf>
    <xf numFmtId="9" fontId="8" fillId="2" borderId="1" xfId="1" applyFont="1" applyFill="1" applyBorder="1" applyAlignment="1">
      <alignment horizontal="center" wrapText="1"/>
    </xf>
    <xf numFmtId="0" fontId="6" fillId="0" borderId="1" xfId="0" applyFont="1" applyBorder="1" applyAlignment="1">
      <alignment horizontal="center" wrapText="1"/>
    </xf>
    <xf numFmtId="0" fontId="6" fillId="0" borderId="0" xfId="0" applyFont="1" applyAlignment="1">
      <alignment horizontal="center" wrapText="1"/>
    </xf>
    <xf numFmtId="0" fontId="8" fillId="0" borderId="0" xfId="0" applyFont="1" applyAlignment="1">
      <alignment horizontal="center" wrapText="1"/>
    </xf>
    <xf numFmtId="0" fontId="2" fillId="13" borderId="5" xfId="0" applyFont="1" applyFill="1" applyBorder="1" applyAlignment="1">
      <alignment horizontal="center" vertical="center" wrapText="1"/>
    </xf>
    <xf numFmtId="0" fontId="2" fillId="13" borderId="6" xfId="0" applyFont="1" applyFill="1" applyBorder="1" applyAlignment="1">
      <alignment horizontal="center" vertical="center" wrapText="1"/>
    </xf>
    <xf numFmtId="0" fontId="2" fillId="13" borderId="7" xfId="0" applyFont="1" applyFill="1" applyBorder="1" applyAlignment="1">
      <alignment horizontal="center" vertical="center" wrapText="1"/>
    </xf>
    <xf numFmtId="0" fontId="2" fillId="13" borderId="8" xfId="0" applyFont="1" applyFill="1" applyBorder="1" applyAlignment="1">
      <alignment horizontal="center" vertical="center" wrapText="1"/>
    </xf>
    <xf numFmtId="0" fontId="2" fillId="13" borderId="9" xfId="0" applyFont="1" applyFill="1" applyBorder="1" applyAlignment="1">
      <alignment horizontal="center" vertical="center" wrapText="1"/>
    </xf>
    <xf numFmtId="0" fontId="2" fillId="13" borderId="10" xfId="0" applyFont="1" applyFill="1" applyBorder="1" applyAlignment="1">
      <alignment horizontal="center" vertical="center" wrapText="1"/>
    </xf>
    <xf numFmtId="0" fontId="2" fillId="13" borderId="8" xfId="0" applyFont="1" applyFill="1" applyBorder="1" applyAlignment="1">
      <alignment horizontal="center" vertical="center" wrapText="1"/>
    </xf>
    <xf numFmtId="0" fontId="2" fillId="13" borderId="9" xfId="0" applyFont="1" applyFill="1" applyBorder="1" applyAlignment="1">
      <alignment horizontal="center" vertical="center" wrapText="1"/>
    </xf>
    <xf numFmtId="0" fontId="2" fillId="13" borderId="10" xfId="0" applyFont="1" applyFill="1" applyBorder="1" applyAlignment="1">
      <alignment horizontal="center" vertical="center" wrapText="1"/>
    </xf>
    <xf numFmtId="0" fontId="2" fillId="13" borderId="1" xfId="0" applyFont="1" applyFill="1" applyBorder="1" applyAlignment="1">
      <alignment horizontal="center" vertical="center" wrapText="1"/>
    </xf>
    <xf numFmtId="49" fontId="1" fillId="8" borderId="1" xfId="0" applyNumberFormat="1" applyFont="1" applyFill="1" applyBorder="1" applyAlignment="1">
      <alignment horizontal="center" vertical="center" wrapText="1"/>
    </xf>
  </cellXfs>
  <cellStyles count="3">
    <cellStyle name="Millares [0]" xfId="2" builtinId="6"/>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2</xdr:col>
      <xdr:colOff>857151</xdr:colOff>
      <xdr:row>0</xdr:row>
      <xdr:rowOff>742950</xdr:rowOff>
    </xdr:to>
    <xdr:pic>
      <xdr:nvPicPr>
        <xdr:cNvPr id="2" name="Imagen 1">
          <a:extLst>
            <a:ext uri="{FF2B5EF4-FFF2-40B4-BE49-F238E27FC236}">
              <a16:creationId xmlns:a16="http://schemas.microsoft.com/office/drawing/2014/main" id="{0D703797-4AAF-448D-A59A-0DA885684A1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9050"/>
          <a:ext cx="2374900" cy="7239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H40"/>
  <sheetViews>
    <sheetView tabSelected="1" zoomScale="40" zoomScaleNormal="40" workbookViewId="0">
      <selection activeCell="AL33" sqref="AL33"/>
    </sheetView>
  </sheetViews>
  <sheetFormatPr defaultColWidth="10.85546875" defaultRowHeight="15"/>
  <cols>
    <col min="1" max="1" width="4.140625" style="1" customWidth="1"/>
    <col min="2" max="2" width="17.28515625" style="1" customWidth="1"/>
    <col min="3" max="3" width="13.85546875" style="1" customWidth="1"/>
    <col min="4" max="4" width="29.140625" style="1" customWidth="1"/>
    <col min="5" max="5" width="8.140625" style="1" customWidth="1"/>
    <col min="6" max="6" width="44.28515625" style="1" bestFit="1" customWidth="1"/>
    <col min="7" max="7" width="10.85546875" style="1" hidden="1" customWidth="1"/>
    <col min="8" max="8" width="24.42578125" style="1" hidden="1" customWidth="1"/>
    <col min="9" max="9" width="28.85546875" style="1" hidden="1" customWidth="1"/>
    <col min="10" max="10" width="10" style="1" hidden="1" customWidth="1"/>
    <col min="11" max="11" width="18.42578125" style="1" hidden="1" customWidth="1"/>
    <col min="12" max="12" width="15.85546875" style="1" hidden="1" customWidth="1"/>
    <col min="13" max="16" width="7.28515625" style="1" hidden="1" customWidth="1"/>
    <col min="17" max="17" width="22.5703125" style="1" hidden="1" customWidth="1"/>
    <col min="18" max="18" width="17.85546875" style="1" hidden="1" customWidth="1"/>
    <col min="19" max="19" width="19.7109375" style="1" hidden="1" customWidth="1"/>
    <col min="20" max="20" width="21.7109375" style="1" hidden="1" customWidth="1"/>
    <col min="21" max="21" width="25.42578125" style="1" hidden="1" customWidth="1"/>
    <col min="22" max="22" width="21.85546875" style="1" hidden="1" customWidth="1"/>
    <col min="23" max="25" width="16.5703125" style="1" hidden="1" customWidth="1"/>
    <col min="26" max="26" width="40.28515625" style="1" hidden="1" customWidth="1"/>
    <col min="27" max="30" width="16.5703125" style="1" hidden="1" customWidth="1"/>
    <col min="31" max="31" width="33.42578125" style="1" hidden="1" customWidth="1"/>
    <col min="32" max="35" width="16.5703125" style="1" hidden="1" customWidth="1"/>
    <col min="36" max="36" width="43.7109375" style="1" hidden="1" customWidth="1"/>
    <col min="37" max="37" width="16.5703125" style="1" hidden="1" customWidth="1"/>
    <col min="38" max="39" width="22" style="133" customWidth="1"/>
    <col min="40" max="40" width="22" style="1" customWidth="1"/>
    <col min="41" max="41" width="16.5703125" style="1" customWidth="1"/>
    <col min="42" max="42" width="34.85546875" style="1" customWidth="1"/>
    <col min="43" max="45" width="16.5703125" style="1" customWidth="1"/>
    <col min="46" max="46" width="21.5703125" style="1" customWidth="1"/>
    <col min="47" max="47" width="39.42578125" style="1" customWidth="1"/>
    <col min="48" max="48" width="10.85546875" style="1"/>
    <col min="49" max="49" width="10.85546875" style="133"/>
    <col min="50" max="50" width="10.85546875" style="1"/>
    <col min="51" max="51" width="33.28515625" style="1" customWidth="1"/>
    <col min="52" max="52" width="21.7109375" style="1" customWidth="1"/>
    <col min="53" max="53" width="33.28515625" style="1" customWidth="1"/>
    <col min="54" max="54" width="49.7109375" style="1" customWidth="1"/>
    <col min="55" max="56" width="26.7109375" style="1" customWidth="1"/>
    <col min="57" max="57" width="39.5703125" style="1" customWidth="1"/>
    <col min="58" max="59" width="22.5703125" style="1" customWidth="1"/>
    <col min="60" max="60" width="18.42578125" style="1" customWidth="1"/>
    <col min="61" max="16384" width="10.85546875" style="1"/>
  </cols>
  <sheetData>
    <row r="1" spans="1:60" s="35" customFormat="1" ht="70.5" customHeight="1">
      <c r="A1" s="159" t="s">
        <v>0</v>
      </c>
      <c r="B1" s="160"/>
      <c r="C1" s="160"/>
      <c r="D1" s="160"/>
      <c r="E1" s="160"/>
      <c r="F1" s="160"/>
      <c r="G1" s="160"/>
      <c r="H1" s="160"/>
      <c r="I1" s="160"/>
      <c r="J1" s="160"/>
      <c r="K1" s="160"/>
      <c r="L1" s="160"/>
      <c r="M1" s="161" t="s">
        <v>1</v>
      </c>
      <c r="N1" s="161"/>
      <c r="O1" s="161"/>
      <c r="P1" s="161"/>
      <c r="Q1" s="161"/>
      <c r="AL1" s="181"/>
      <c r="AM1" s="181"/>
      <c r="AW1" s="181"/>
    </row>
    <row r="2" spans="1:60" s="37" customFormat="1" ht="23.45" customHeight="1">
      <c r="A2" s="163" t="s">
        <v>2</v>
      </c>
      <c r="B2" s="164"/>
      <c r="C2" s="164"/>
      <c r="D2" s="164"/>
      <c r="E2" s="164"/>
      <c r="F2" s="164"/>
      <c r="G2" s="164"/>
      <c r="H2" s="164"/>
      <c r="I2" s="164"/>
      <c r="J2" s="164"/>
      <c r="K2" s="164"/>
      <c r="L2" s="164"/>
      <c r="M2" s="36"/>
      <c r="N2" s="36"/>
      <c r="O2" s="36"/>
      <c r="P2" s="36"/>
      <c r="Q2" s="36"/>
      <c r="AL2" s="182"/>
      <c r="AM2" s="182"/>
      <c r="AW2" s="182"/>
    </row>
    <row r="3" spans="1:60" s="35" customFormat="1">
      <c r="AL3" s="181"/>
      <c r="AM3" s="181"/>
      <c r="AW3" s="181"/>
    </row>
    <row r="4" spans="1:60" s="35" customFormat="1" ht="29.1" customHeight="1">
      <c r="G4" s="167" t="s">
        <v>3</v>
      </c>
      <c r="H4" s="168"/>
      <c r="I4" s="168"/>
      <c r="J4" s="168"/>
      <c r="K4" s="168"/>
      <c r="L4" s="169"/>
      <c r="AL4" s="181"/>
      <c r="AM4" s="181"/>
      <c r="AW4" s="181"/>
    </row>
    <row r="5" spans="1:60" s="35" customFormat="1" ht="15" customHeight="1">
      <c r="G5" s="2" t="s">
        <v>4</v>
      </c>
      <c r="H5" s="2" t="s">
        <v>5</v>
      </c>
      <c r="I5" s="167" t="s">
        <v>6</v>
      </c>
      <c r="J5" s="168"/>
      <c r="K5" s="168"/>
      <c r="L5" s="169"/>
      <c r="AL5" s="181"/>
      <c r="AM5" s="181"/>
      <c r="AW5" s="181"/>
    </row>
    <row r="6" spans="1:60" s="35" customFormat="1">
      <c r="G6" s="34">
        <v>1</v>
      </c>
      <c r="H6" s="34" t="s">
        <v>7</v>
      </c>
      <c r="I6" s="170" t="s">
        <v>8</v>
      </c>
      <c r="J6" s="170"/>
      <c r="K6" s="170"/>
      <c r="L6" s="170"/>
      <c r="AL6" s="181"/>
      <c r="AM6" s="181"/>
      <c r="AW6" s="181"/>
    </row>
    <row r="7" spans="1:60" s="35" customFormat="1" ht="51.75" customHeight="1">
      <c r="G7" s="34">
        <v>2</v>
      </c>
      <c r="H7" s="34" t="s">
        <v>9</v>
      </c>
      <c r="I7" s="170" t="s">
        <v>10</v>
      </c>
      <c r="J7" s="170"/>
      <c r="K7" s="170"/>
      <c r="L7" s="170"/>
      <c r="AL7" s="181"/>
      <c r="AM7" s="181"/>
      <c r="AW7" s="181"/>
    </row>
    <row r="8" spans="1:60" s="35" customFormat="1" ht="63.75" customHeight="1">
      <c r="G8" s="34">
        <v>3</v>
      </c>
      <c r="H8" s="34" t="s">
        <v>11</v>
      </c>
      <c r="I8" s="170" t="s">
        <v>12</v>
      </c>
      <c r="J8" s="170"/>
      <c r="K8" s="170"/>
      <c r="L8" s="170"/>
      <c r="AL8" s="181"/>
      <c r="AM8" s="181"/>
      <c r="AW8" s="181"/>
    </row>
    <row r="9" spans="1:60" s="35" customFormat="1" ht="63.75" customHeight="1">
      <c r="G9" s="93">
        <v>4</v>
      </c>
      <c r="H9" s="93" t="s">
        <v>13</v>
      </c>
      <c r="I9" s="165" t="s">
        <v>14</v>
      </c>
      <c r="J9" s="165"/>
      <c r="K9" s="165"/>
      <c r="L9" s="165"/>
      <c r="AL9" s="181"/>
      <c r="AM9" s="181"/>
      <c r="AW9" s="181"/>
    </row>
    <row r="10" spans="1:60" s="35" customFormat="1" ht="47.25" customHeight="1">
      <c r="G10" s="92">
        <v>5</v>
      </c>
      <c r="H10" s="92" t="s">
        <v>15</v>
      </c>
      <c r="I10" s="166" t="s">
        <v>16</v>
      </c>
      <c r="J10" s="166"/>
      <c r="K10" s="166"/>
      <c r="L10" s="166"/>
      <c r="AL10" s="181"/>
      <c r="AM10" s="181"/>
      <c r="AW10" s="181"/>
    </row>
    <row r="11" spans="1:60" s="35" customFormat="1">
      <c r="AL11" s="181"/>
      <c r="AM11" s="181"/>
      <c r="AW11" s="181"/>
    </row>
    <row r="12" spans="1:60" ht="14.45" customHeight="1">
      <c r="A12" s="158" t="s">
        <v>17</v>
      </c>
      <c r="B12" s="158"/>
      <c r="C12" s="158" t="s">
        <v>18</v>
      </c>
      <c r="D12" s="178" t="s">
        <v>19</v>
      </c>
      <c r="E12" s="158" t="s">
        <v>20</v>
      </c>
      <c r="F12" s="158"/>
      <c r="G12" s="158"/>
      <c r="H12" s="162" t="s">
        <v>21</v>
      </c>
      <c r="I12" s="162"/>
      <c r="J12" s="162"/>
      <c r="K12" s="162"/>
      <c r="L12" s="162"/>
      <c r="M12" s="162"/>
      <c r="N12" s="162"/>
      <c r="O12" s="162"/>
      <c r="P12" s="162"/>
      <c r="Q12" s="162"/>
      <c r="R12" s="162"/>
      <c r="S12" s="158" t="s">
        <v>22</v>
      </c>
      <c r="T12" s="158"/>
      <c r="U12" s="158"/>
      <c r="V12" s="158"/>
      <c r="W12" s="134" t="s">
        <v>23</v>
      </c>
      <c r="X12" s="135"/>
      <c r="Y12" s="135"/>
      <c r="Z12" s="135"/>
      <c r="AA12" s="136"/>
      <c r="AB12" s="140" t="s">
        <v>24</v>
      </c>
      <c r="AC12" s="141"/>
      <c r="AD12" s="141"/>
      <c r="AE12" s="141"/>
      <c r="AF12" s="142"/>
      <c r="AG12" s="146" t="s">
        <v>25</v>
      </c>
      <c r="AH12" s="147"/>
      <c r="AI12" s="147"/>
      <c r="AJ12" s="147"/>
      <c r="AK12" s="148"/>
      <c r="AL12" s="190" t="s">
        <v>26</v>
      </c>
      <c r="AM12" s="191"/>
      <c r="AN12" s="191"/>
      <c r="AO12" s="191"/>
      <c r="AP12" s="191"/>
      <c r="AQ12" s="192"/>
      <c r="AR12" s="152" t="s">
        <v>27</v>
      </c>
      <c r="AS12" s="153"/>
      <c r="AT12" s="153"/>
      <c r="AU12" s="154"/>
    </row>
    <row r="13" spans="1:60" ht="14.45" customHeight="1">
      <c r="A13" s="158"/>
      <c r="B13" s="158"/>
      <c r="C13" s="158"/>
      <c r="D13" s="179"/>
      <c r="E13" s="158"/>
      <c r="F13" s="158"/>
      <c r="G13" s="158"/>
      <c r="H13" s="162"/>
      <c r="I13" s="162"/>
      <c r="J13" s="162"/>
      <c r="K13" s="162"/>
      <c r="L13" s="162"/>
      <c r="M13" s="162"/>
      <c r="N13" s="162"/>
      <c r="O13" s="162"/>
      <c r="P13" s="162"/>
      <c r="Q13" s="162"/>
      <c r="R13" s="162"/>
      <c r="S13" s="158"/>
      <c r="T13" s="158"/>
      <c r="U13" s="158"/>
      <c r="V13" s="158"/>
      <c r="W13" s="137"/>
      <c r="X13" s="138"/>
      <c r="Y13" s="138"/>
      <c r="Z13" s="138"/>
      <c r="AA13" s="139"/>
      <c r="AB13" s="143"/>
      <c r="AC13" s="144"/>
      <c r="AD13" s="144"/>
      <c r="AE13" s="144"/>
      <c r="AF13" s="145"/>
      <c r="AG13" s="149"/>
      <c r="AH13" s="150"/>
      <c r="AI13" s="150"/>
      <c r="AJ13" s="150"/>
      <c r="AK13" s="151"/>
      <c r="AL13" s="193"/>
      <c r="AM13" s="194"/>
      <c r="AN13" s="194"/>
      <c r="AO13" s="194"/>
      <c r="AP13" s="194"/>
      <c r="AQ13" s="195"/>
      <c r="AR13" s="155"/>
      <c r="AS13" s="156"/>
      <c r="AT13" s="156"/>
      <c r="AU13" s="157"/>
      <c r="AV13" s="171" t="s">
        <v>28</v>
      </c>
      <c r="AW13" s="172"/>
      <c r="AX13" s="172"/>
      <c r="AY13" s="172" t="s">
        <v>29</v>
      </c>
      <c r="AZ13" s="172"/>
      <c r="BA13" s="172"/>
      <c r="BB13" s="172"/>
      <c r="BC13" s="172"/>
      <c r="BD13" s="172"/>
      <c r="BE13" s="173"/>
    </row>
    <row r="14" spans="1:60" ht="14.45" customHeight="1">
      <c r="A14" s="2"/>
      <c r="B14" s="2"/>
      <c r="C14" s="158"/>
      <c r="D14" s="179"/>
      <c r="E14" s="2"/>
      <c r="F14" s="2"/>
      <c r="G14" s="2"/>
      <c r="H14" s="17"/>
      <c r="I14" s="17"/>
      <c r="J14" s="17"/>
      <c r="K14" s="17"/>
      <c r="L14" s="17"/>
      <c r="M14" s="17"/>
      <c r="N14" s="17"/>
      <c r="O14" s="17"/>
      <c r="P14" s="17"/>
      <c r="Q14" s="17"/>
      <c r="R14" s="17"/>
      <c r="S14" s="2"/>
      <c r="T14" s="2"/>
      <c r="U14" s="2"/>
      <c r="V14" s="2"/>
      <c r="W14" s="108"/>
      <c r="X14" s="109"/>
      <c r="Y14" s="109"/>
      <c r="Z14" s="109"/>
      <c r="AA14" s="110"/>
      <c r="AB14" s="111"/>
      <c r="AC14" s="112"/>
      <c r="AD14" s="112"/>
      <c r="AE14" s="112"/>
      <c r="AF14" s="113"/>
      <c r="AG14" s="114"/>
      <c r="AH14" s="115"/>
      <c r="AI14" s="115"/>
      <c r="AJ14" s="115"/>
      <c r="AK14" s="116"/>
      <c r="AL14" s="196"/>
      <c r="AM14" s="197"/>
      <c r="AN14" s="197"/>
      <c r="AO14" s="197"/>
      <c r="AP14" s="197"/>
      <c r="AQ14" s="198"/>
      <c r="AR14" s="117"/>
      <c r="AS14" s="118"/>
      <c r="AT14" s="118"/>
      <c r="AU14" s="119"/>
      <c r="AV14" s="128"/>
      <c r="AW14" s="129"/>
      <c r="AX14" s="129"/>
      <c r="AY14" s="174" t="s">
        <v>30</v>
      </c>
      <c r="AZ14" s="175"/>
      <c r="BA14" s="176"/>
      <c r="BB14" s="174" t="s">
        <v>31</v>
      </c>
      <c r="BC14" s="175"/>
      <c r="BD14" s="176"/>
      <c r="BE14" s="177" t="s">
        <v>32</v>
      </c>
      <c r="BF14" s="177"/>
      <c r="BG14" s="177"/>
      <c r="BH14" s="130"/>
    </row>
    <row r="15" spans="1:60" ht="45" customHeight="1">
      <c r="A15" s="2" t="s">
        <v>33</v>
      </c>
      <c r="B15" s="2" t="s">
        <v>34</v>
      </c>
      <c r="C15" s="158"/>
      <c r="D15" s="180"/>
      <c r="E15" s="2" t="s">
        <v>35</v>
      </c>
      <c r="F15" s="2" t="s">
        <v>36</v>
      </c>
      <c r="G15" s="2" t="s">
        <v>37</v>
      </c>
      <c r="H15" s="17" t="s">
        <v>38</v>
      </c>
      <c r="I15" s="17" t="s">
        <v>39</v>
      </c>
      <c r="J15" s="17" t="s">
        <v>40</v>
      </c>
      <c r="K15" s="17" t="s">
        <v>41</v>
      </c>
      <c r="L15" s="17" t="s">
        <v>42</v>
      </c>
      <c r="M15" s="17" t="s">
        <v>43</v>
      </c>
      <c r="N15" s="17" t="s">
        <v>44</v>
      </c>
      <c r="O15" s="17" t="s">
        <v>45</v>
      </c>
      <c r="P15" s="17" t="s">
        <v>46</v>
      </c>
      <c r="Q15" s="17" t="s">
        <v>47</v>
      </c>
      <c r="R15" s="17" t="s">
        <v>48</v>
      </c>
      <c r="S15" s="2" t="s">
        <v>49</v>
      </c>
      <c r="T15" s="2" t="s">
        <v>50</v>
      </c>
      <c r="U15" s="2" t="s">
        <v>51</v>
      </c>
      <c r="V15" s="2" t="s">
        <v>52</v>
      </c>
      <c r="W15" s="3" t="s">
        <v>53</v>
      </c>
      <c r="X15" s="3" t="s">
        <v>54</v>
      </c>
      <c r="Y15" s="3" t="s">
        <v>55</v>
      </c>
      <c r="Z15" s="3" t="s">
        <v>56</v>
      </c>
      <c r="AA15" s="3" t="s">
        <v>57</v>
      </c>
      <c r="AB15" s="20" t="s">
        <v>53</v>
      </c>
      <c r="AC15" s="20" t="s">
        <v>54</v>
      </c>
      <c r="AD15" s="20" t="s">
        <v>55</v>
      </c>
      <c r="AE15" s="20" t="s">
        <v>56</v>
      </c>
      <c r="AF15" s="20" t="s">
        <v>57</v>
      </c>
      <c r="AG15" s="21" t="s">
        <v>53</v>
      </c>
      <c r="AH15" s="21" t="s">
        <v>54</v>
      </c>
      <c r="AI15" s="21" t="s">
        <v>55</v>
      </c>
      <c r="AJ15" s="21" t="s">
        <v>56</v>
      </c>
      <c r="AK15" s="21" t="s">
        <v>57</v>
      </c>
      <c r="AL15" s="199" t="s">
        <v>53</v>
      </c>
      <c r="AM15" s="199"/>
      <c r="AN15" s="199" t="s">
        <v>54</v>
      </c>
      <c r="AO15" s="199" t="s">
        <v>55</v>
      </c>
      <c r="AP15" s="199" t="s">
        <v>56</v>
      </c>
      <c r="AQ15" s="199" t="s">
        <v>57</v>
      </c>
      <c r="AR15" s="4" t="s">
        <v>53</v>
      </c>
      <c r="AS15" s="4" t="s">
        <v>54</v>
      </c>
      <c r="AT15" s="4" t="s">
        <v>55</v>
      </c>
      <c r="AU15" s="4" t="s">
        <v>56</v>
      </c>
      <c r="AV15" s="19" t="s">
        <v>28</v>
      </c>
      <c r="AW15" s="19" t="s">
        <v>58</v>
      </c>
      <c r="AX15" s="19" t="s">
        <v>59</v>
      </c>
      <c r="AY15" s="121" t="s">
        <v>60</v>
      </c>
      <c r="AZ15" s="19" t="s">
        <v>61</v>
      </c>
      <c r="BA15" s="19" t="s">
        <v>62</v>
      </c>
      <c r="BB15" s="19" t="s">
        <v>31</v>
      </c>
      <c r="BC15" s="19" t="s">
        <v>61</v>
      </c>
      <c r="BD15" s="125" t="s">
        <v>62</v>
      </c>
      <c r="BE15" s="125" t="s">
        <v>32</v>
      </c>
      <c r="BF15" s="19" t="s">
        <v>63</v>
      </c>
      <c r="BG15" s="19" t="s">
        <v>62</v>
      </c>
      <c r="BH15" s="19" t="s">
        <v>64</v>
      </c>
    </row>
    <row r="16" spans="1:60" s="27" customFormat="1" ht="165" hidden="1" customHeight="1">
      <c r="A16" s="19">
        <v>4</v>
      </c>
      <c r="B16" s="18" t="s">
        <v>65</v>
      </c>
      <c r="C16" s="18" t="s">
        <v>66</v>
      </c>
      <c r="D16" s="102" t="s">
        <v>67</v>
      </c>
      <c r="E16" s="22" t="s">
        <v>68</v>
      </c>
      <c r="F16" s="18" t="s">
        <v>69</v>
      </c>
      <c r="G16" s="18" t="s">
        <v>70</v>
      </c>
      <c r="H16" s="18" t="s">
        <v>71</v>
      </c>
      <c r="I16" s="40" t="s">
        <v>72</v>
      </c>
      <c r="J16" s="30" t="s">
        <v>73</v>
      </c>
      <c r="K16" s="18" t="s">
        <v>74</v>
      </c>
      <c r="L16" s="18" t="s">
        <v>75</v>
      </c>
      <c r="M16" s="31">
        <v>0</v>
      </c>
      <c r="N16" s="31">
        <v>0.1</v>
      </c>
      <c r="O16" s="31">
        <v>0.2</v>
      </c>
      <c r="P16" s="31">
        <v>0.4</v>
      </c>
      <c r="Q16" s="31">
        <f t="shared" ref="Q16:Q22" si="0">P16</f>
        <v>0.4</v>
      </c>
      <c r="R16" s="18" t="s">
        <v>76</v>
      </c>
      <c r="S16" s="18" t="s">
        <v>77</v>
      </c>
      <c r="T16" s="40" t="s">
        <v>78</v>
      </c>
      <c r="U16" s="40" t="s">
        <v>79</v>
      </c>
      <c r="V16" s="18" t="s">
        <v>80</v>
      </c>
      <c r="W16" s="72">
        <f>M16</f>
        <v>0</v>
      </c>
      <c r="X16" s="72">
        <v>0</v>
      </c>
      <c r="Y16" s="73">
        <f>IFERROR(IF(X16/W16&gt;100%,100%,X16/W16),0)</f>
        <v>0</v>
      </c>
      <c r="Z16" s="64" t="s">
        <v>81</v>
      </c>
      <c r="AA16" s="43" t="s">
        <v>81</v>
      </c>
      <c r="AB16" s="31">
        <f t="shared" ref="AB16:AB30" si="1">N16</f>
        <v>0.1</v>
      </c>
      <c r="AC16" s="77">
        <v>2.1999999999999999E-2</v>
      </c>
      <c r="AD16" s="71">
        <f>IFERROR(IF(AC16/AB16&gt;100%,100%,AC16/AB16),0)</f>
        <v>0.21999999999999997</v>
      </c>
      <c r="AE16" s="18" t="s">
        <v>82</v>
      </c>
      <c r="AF16" s="18" t="s">
        <v>83</v>
      </c>
      <c r="AG16" s="31">
        <f t="shared" ref="AG16:AG30" si="2">O16</f>
        <v>0.2</v>
      </c>
      <c r="AH16" s="18"/>
      <c r="AI16" s="77">
        <f>IFERROR(IF(AH16/AG16&gt;100%,100%,AH16/AG16),0)</f>
        <v>0</v>
      </c>
      <c r="AJ16" s="18"/>
      <c r="AK16" s="18"/>
      <c r="AL16" s="183">
        <f>P16</f>
        <v>0.4</v>
      </c>
      <c r="AM16" s="183"/>
      <c r="AN16" s="18"/>
      <c r="AO16" s="77">
        <f>IFERROR(IF(AN16/AL16&gt;100%,100%,AN16/AL16),0)</f>
        <v>0</v>
      </c>
      <c r="AP16" s="18"/>
      <c r="AQ16" s="18"/>
      <c r="AR16" s="44">
        <f t="shared" ref="AR16:AR30" si="3">Q16</f>
        <v>0.4</v>
      </c>
      <c r="AS16" s="55">
        <f>IFERROR(MAX(X16,AC16,AH16,AN16),0)</f>
        <v>2.1999999999999999E-2</v>
      </c>
      <c r="AT16" s="45">
        <f>IFERROR(IF(AS16/AR16&gt;100%,100%,AS16/AR16),0)</f>
        <v>5.4999999999999993E-2</v>
      </c>
      <c r="AU16" s="56" t="s">
        <v>84</v>
      </c>
      <c r="AW16" s="121"/>
      <c r="BF16" s="18"/>
      <c r="BG16" s="18"/>
      <c r="BH16" s="18"/>
    </row>
    <row r="17" spans="1:60" s="27" customFormat="1" ht="150" hidden="1" customHeight="1">
      <c r="A17" s="19">
        <v>3</v>
      </c>
      <c r="B17" s="18" t="s">
        <v>85</v>
      </c>
      <c r="C17" s="18" t="s">
        <v>86</v>
      </c>
      <c r="D17" s="102" t="s">
        <v>87</v>
      </c>
      <c r="E17" s="22" t="s">
        <v>88</v>
      </c>
      <c r="F17" s="18" t="s">
        <v>89</v>
      </c>
      <c r="G17" s="18" t="s">
        <v>70</v>
      </c>
      <c r="H17" s="18" t="s">
        <v>90</v>
      </c>
      <c r="I17" s="18" t="s">
        <v>91</v>
      </c>
      <c r="J17" s="18" t="s">
        <v>92</v>
      </c>
      <c r="K17" s="18" t="s">
        <v>74</v>
      </c>
      <c r="L17" s="18" t="s">
        <v>75</v>
      </c>
      <c r="M17" s="31">
        <v>0.12</v>
      </c>
      <c r="N17" s="31">
        <v>0.34</v>
      </c>
      <c r="O17" s="31">
        <v>0.51</v>
      </c>
      <c r="P17" s="31">
        <v>0.68</v>
      </c>
      <c r="Q17" s="31">
        <f t="shared" si="0"/>
        <v>0.68</v>
      </c>
      <c r="R17" s="18" t="s">
        <v>76</v>
      </c>
      <c r="S17" s="18" t="s">
        <v>93</v>
      </c>
      <c r="T17" s="18" t="s">
        <v>94</v>
      </c>
      <c r="U17" s="40" t="s">
        <v>95</v>
      </c>
      <c r="V17" s="18" t="s">
        <v>80</v>
      </c>
      <c r="W17" s="44">
        <f t="shared" ref="W17:W30" si="4">M17</f>
        <v>0.12</v>
      </c>
      <c r="X17" s="65">
        <v>0.17480000000000001</v>
      </c>
      <c r="Y17" s="73">
        <f>IFERROR(IF(X17/W17&gt;100%,100%,X17/W17),0)</f>
        <v>1</v>
      </c>
      <c r="Z17" s="64" t="s">
        <v>96</v>
      </c>
      <c r="AA17" s="43" t="s">
        <v>97</v>
      </c>
      <c r="AB17" s="31">
        <f t="shared" si="1"/>
        <v>0.34</v>
      </c>
      <c r="AC17" s="77">
        <v>0.24979999999999999</v>
      </c>
      <c r="AD17" s="71">
        <f t="shared" ref="AD17:AD20" si="5">IFERROR(IF(AC17/AB17&gt;100%,100%,AC17/AB17),0)</f>
        <v>0.7347058823529411</v>
      </c>
      <c r="AE17" s="18" t="s">
        <v>98</v>
      </c>
      <c r="AF17" s="18" t="s">
        <v>83</v>
      </c>
      <c r="AG17" s="31">
        <f t="shared" si="2"/>
        <v>0.51</v>
      </c>
      <c r="AH17" s="18"/>
      <c r="AI17" s="77">
        <f t="shared" ref="AI17:AI20" si="6">IFERROR(IF(AH17/AG17&gt;100%,100%,AH17/AG17),0)</f>
        <v>0</v>
      </c>
      <c r="AJ17" s="18"/>
      <c r="AK17" s="18"/>
      <c r="AL17" s="183">
        <f t="shared" ref="AL17:AL30" si="7">P17</f>
        <v>0.68</v>
      </c>
      <c r="AM17" s="183"/>
      <c r="AN17" s="18"/>
      <c r="AO17" s="77">
        <f t="shared" ref="AO17:AO20" si="8">IFERROR(IF(AN17/AL17&gt;100%,100%,AN17/AL17),0)</f>
        <v>0</v>
      </c>
      <c r="AP17" s="18"/>
      <c r="AQ17" s="18"/>
      <c r="AR17" s="44">
        <f t="shared" si="3"/>
        <v>0.68</v>
      </c>
      <c r="AS17" s="55">
        <f>IFERROR(MAX(X17,AC17,AH17,AN17),0)</f>
        <v>0.24979999999999999</v>
      </c>
      <c r="AT17" s="45">
        <f t="shared" ref="AT17:AT30" si="9">IFERROR(IF(AS17/AR17&gt;100%,100%,AS17/AR17),0)</f>
        <v>0.36735294117647055</v>
      </c>
      <c r="AU17" s="56" t="s">
        <v>99</v>
      </c>
      <c r="AW17" s="121"/>
      <c r="BF17" s="18"/>
      <c r="BG17" s="18"/>
      <c r="BH17" s="18"/>
    </row>
    <row r="18" spans="1:60" s="27" customFormat="1" ht="150" hidden="1" customHeight="1">
      <c r="A18" s="19">
        <v>3</v>
      </c>
      <c r="B18" s="18" t="s">
        <v>85</v>
      </c>
      <c r="C18" s="18" t="s">
        <v>86</v>
      </c>
      <c r="D18" s="102" t="s">
        <v>87</v>
      </c>
      <c r="E18" s="22" t="s">
        <v>100</v>
      </c>
      <c r="F18" s="18" t="s">
        <v>101</v>
      </c>
      <c r="G18" s="18" t="s">
        <v>70</v>
      </c>
      <c r="H18" s="18" t="s">
        <v>102</v>
      </c>
      <c r="I18" s="18" t="s">
        <v>103</v>
      </c>
      <c r="J18" s="18" t="s">
        <v>104</v>
      </c>
      <c r="K18" s="18" t="s">
        <v>74</v>
      </c>
      <c r="L18" s="18" t="s">
        <v>75</v>
      </c>
      <c r="M18" s="31">
        <v>0.12</v>
      </c>
      <c r="N18" s="31">
        <v>0.3</v>
      </c>
      <c r="O18" s="31">
        <v>0.48</v>
      </c>
      <c r="P18" s="31">
        <v>0.65</v>
      </c>
      <c r="Q18" s="31">
        <f t="shared" si="0"/>
        <v>0.65</v>
      </c>
      <c r="R18" s="18" t="s">
        <v>76</v>
      </c>
      <c r="S18" s="18" t="s">
        <v>93</v>
      </c>
      <c r="T18" s="18" t="s">
        <v>94</v>
      </c>
      <c r="U18" s="40" t="s">
        <v>95</v>
      </c>
      <c r="V18" s="18" t="s">
        <v>80</v>
      </c>
      <c r="W18" s="44">
        <f t="shared" si="4"/>
        <v>0.12</v>
      </c>
      <c r="X18" s="65">
        <v>0.1976</v>
      </c>
      <c r="Y18" s="73">
        <f t="shared" ref="Y18:Y25" si="10">IFERROR(IF(X18/W18&gt;100%,100%,X18/W18),0)</f>
        <v>1</v>
      </c>
      <c r="Z18" s="64" t="s">
        <v>96</v>
      </c>
      <c r="AA18" s="43" t="s">
        <v>97</v>
      </c>
      <c r="AB18" s="31">
        <f t="shared" si="1"/>
        <v>0.3</v>
      </c>
      <c r="AC18" s="77">
        <v>0.31309999999999999</v>
      </c>
      <c r="AD18" s="71">
        <f t="shared" si="5"/>
        <v>1</v>
      </c>
      <c r="AE18" s="18" t="s">
        <v>105</v>
      </c>
      <c r="AF18" s="18" t="s">
        <v>83</v>
      </c>
      <c r="AG18" s="31">
        <f t="shared" si="2"/>
        <v>0.48</v>
      </c>
      <c r="AH18" s="18"/>
      <c r="AI18" s="77">
        <f t="shared" si="6"/>
        <v>0</v>
      </c>
      <c r="AJ18" s="18"/>
      <c r="AK18" s="18"/>
      <c r="AL18" s="183">
        <f t="shared" si="7"/>
        <v>0.65</v>
      </c>
      <c r="AM18" s="183"/>
      <c r="AN18" s="18"/>
      <c r="AO18" s="77">
        <f t="shared" si="8"/>
        <v>0</v>
      </c>
      <c r="AP18" s="18"/>
      <c r="AQ18" s="18"/>
      <c r="AR18" s="44">
        <f t="shared" si="3"/>
        <v>0.65</v>
      </c>
      <c r="AS18" s="55">
        <f>IFERROR(MAX(X18,AC18,AH18,AN18),0)</f>
        <v>0.31309999999999999</v>
      </c>
      <c r="AT18" s="45">
        <f t="shared" si="9"/>
        <v>0.48169230769230764</v>
      </c>
      <c r="AU18" s="56" t="s">
        <v>106</v>
      </c>
      <c r="AW18" s="121"/>
      <c r="BF18" s="18"/>
      <c r="BG18" s="18"/>
      <c r="BH18" s="18"/>
    </row>
    <row r="19" spans="1:60" s="27" customFormat="1" ht="150" hidden="1" customHeight="1">
      <c r="A19" s="19">
        <v>3</v>
      </c>
      <c r="B19" s="18" t="s">
        <v>85</v>
      </c>
      <c r="C19" s="18" t="s">
        <v>86</v>
      </c>
      <c r="D19" s="102" t="s">
        <v>107</v>
      </c>
      <c r="E19" s="22" t="s">
        <v>108</v>
      </c>
      <c r="F19" s="18" t="s">
        <v>109</v>
      </c>
      <c r="G19" s="18" t="s">
        <v>70</v>
      </c>
      <c r="H19" s="18" t="s">
        <v>110</v>
      </c>
      <c r="I19" s="18" t="s">
        <v>111</v>
      </c>
      <c r="J19" s="30" t="s">
        <v>112</v>
      </c>
      <c r="K19" s="18" t="s">
        <v>74</v>
      </c>
      <c r="L19" s="18" t="s">
        <v>75</v>
      </c>
      <c r="M19" s="31">
        <v>0.18</v>
      </c>
      <c r="N19" s="31">
        <v>0.35</v>
      </c>
      <c r="O19" s="31">
        <v>0.7</v>
      </c>
      <c r="P19" s="31">
        <v>0.97</v>
      </c>
      <c r="Q19" s="31">
        <f t="shared" si="0"/>
        <v>0.97</v>
      </c>
      <c r="R19" s="18" t="s">
        <v>76</v>
      </c>
      <c r="S19" s="18" t="s">
        <v>93</v>
      </c>
      <c r="T19" s="18" t="s">
        <v>94</v>
      </c>
      <c r="U19" s="40" t="s">
        <v>95</v>
      </c>
      <c r="V19" s="18" t="s">
        <v>80</v>
      </c>
      <c r="W19" s="44">
        <f t="shared" si="4"/>
        <v>0.18</v>
      </c>
      <c r="X19" s="65">
        <v>9.4399999999999998E-2</v>
      </c>
      <c r="Y19" s="73">
        <f t="shared" si="10"/>
        <v>0.52444444444444449</v>
      </c>
      <c r="Z19" s="64" t="s">
        <v>113</v>
      </c>
      <c r="AA19" s="43" t="s">
        <v>114</v>
      </c>
      <c r="AB19" s="31">
        <f t="shared" si="1"/>
        <v>0.35</v>
      </c>
      <c r="AC19" s="77">
        <v>0.26390000000000002</v>
      </c>
      <c r="AD19" s="71">
        <f>IFERROR(IF(AC19/AB19&gt;100%,100%,AC19/AB19),0)</f>
        <v>0.75400000000000011</v>
      </c>
      <c r="AE19" s="18" t="s">
        <v>115</v>
      </c>
      <c r="AF19" s="18" t="s">
        <v>83</v>
      </c>
      <c r="AG19" s="31">
        <f t="shared" si="2"/>
        <v>0.7</v>
      </c>
      <c r="AH19" s="18"/>
      <c r="AI19" s="77">
        <f>IFERROR(IF(AH19/AG19&gt;100%,100%,AH19/AG19),0)</f>
        <v>0</v>
      </c>
      <c r="AJ19" s="18"/>
      <c r="AK19" s="18"/>
      <c r="AL19" s="183">
        <f t="shared" si="7"/>
        <v>0.97</v>
      </c>
      <c r="AM19" s="183"/>
      <c r="AN19" s="18"/>
      <c r="AO19" s="77">
        <f>IFERROR(IF(AN19/AL19&gt;100%,100%,AN19/AL19),0)</f>
        <v>0</v>
      </c>
      <c r="AP19" s="18"/>
      <c r="AQ19" s="18"/>
      <c r="AR19" s="44">
        <f t="shared" si="3"/>
        <v>0.97</v>
      </c>
      <c r="AS19" s="55">
        <f>IFERROR(MAX(X19,AC19,AH19,AN19),0)</f>
        <v>0.26390000000000002</v>
      </c>
      <c r="AT19" s="45">
        <f>IFERROR(IF(AS19/AR19&gt;100%,100%,AS19/AR19),0)</f>
        <v>0.2720618556701031</v>
      </c>
      <c r="AU19" s="56" t="s">
        <v>116</v>
      </c>
      <c r="AW19" s="121"/>
      <c r="BF19" s="18"/>
      <c r="BG19" s="18"/>
      <c r="BH19" s="18"/>
    </row>
    <row r="20" spans="1:60" s="27" customFormat="1" ht="150" hidden="1" customHeight="1">
      <c r="A20" s="19">
        <v>3</v>
      </c>
      <c r="B20" s="18" t="s">
        <v>85</v>
      </c>
      <c r="C20" s="18" t="s">
        <v>86</v>
      </c>
      <c r="D20" s="102" t="s">
        <v>107</v>
      </c>
      <c r="E20" s="22" t="s">
        <v>117</v>
      </c>
      <c r="F20" s="18" t="s">
        <v>118</v>
      </c>
      <c r="G20" s="18" t="s">
        <v>70</v>
      </c>
      <c r="H20" s="18" t="s">
        <v>119</v>
      </c>
      <c r="I20" s="18" t="s">
        <v>120</v>
      </c>
      <c r="J20" s="30" t="s">
        <v>121</v>
      </c>
      <c r="K20" s="18" t="s">
        <v>74</v>
      </c>
      <c r="L20" s="18" t="s">
        <v>75</v>
      </c>
      <c r="M20" s="31">
        <v>0.05</v>
      </c>
      <c r="N20" s="31">
        <v>0.15</v>
      </c>
      <c r="O20" s="31">
        <v>0.33</v>
      </c>
      <c r="P20" s="31">
        <v>0.51</v>
      </c>
      <c r="Q20" s="31">
        <f t="shared" si="0"/>
        <v>0.51</v>
      </c>
      <c r="R20" s="18" t="s">
        <v>76</v>
      </c>
      <c r="S20" s="18" t="s">
        <v>93</v>
      </c>
      <c r="T20" s="18" t="s">
        <v>94</v>
      </c>
      <c r="U20" s="40" t="s">
        <v>95</v>
      </c>
      <c r="V20" s="18" t="s">
        <v>80</v>
      </c>
      <c r="W20" s="44">
        <f t="shared" si="4"/>
        <v>0.05</v>
      </c>
      <c r="X20" s="65">
        <v>1.6899999999999998E-2</v>
      </c>
      <c r="Y20" s="73">
        <f t="shared" si="10"/>
        <v>0.33799999999999997</v>
      </c>
      <c r="Z20" s="64" t="s">
        <v>122</v>
      </c>
      <c r="AA20" s="43" t="s">
        <v>114</v>
      </c>
      <c r="AB20" s="31">
        <f t="shared" si="1"/>
        <v>0.15</v>
      </c>
      <c r="AC20" s="77">
        <v>0.13719999999999999</v>
      </c>
      <c r="AD20" s="71">
        <f t="shared" si="5"/>
        <v>0.91466666666666663</v>
      </c>
      <c r="AE20" s="18" t="s">
        <v>123</v>
      </c>
      <c r="AF20" s="18" t="s">
        <v>83</v>
      </c>
      <c r="AG20" s="31">
        <f t="shared" si="2"/>
        <v>0.33</v>
      </c>
      <c r="AH20" s="18"/>
      <c r="AI20" s="77">
        <f t="shared" si="6"/>
        <v>0</v>
      </c>
      <c r="AJ20" s="18"/>
      <c r="AK20" s="18"/>
      <c r="AL20" s="183">
        <f t="shared" si="7"/>
        <v>0.51</v>
      </c>
      <c r="AM20" s="183"/>
      <c r="AN20" s="18"/>
      <c r="AO20" s="77">
        <f t="shared" si="8"/>
        <v>0</v>
      </c>
      <c r="AP20" s="18"/>
      <c r="AQ20" s="18"/>
      <c r="AR20" s="44">
        <f t="shared" si="3"/>
        <v>0.51</v>
      </c>
      <c r="AS20" s="55">
        <f>IFERROR(MAX(X20,AC20,AH20,AN20),0)</f>
        <v>0.13719999999999999</v>
      </c>
      <c r="AT20" s="45">
        <f t="shared" si="9"/>
        <v>0.26901960784313722</v>
      </c>
      <c r="AU20" s="56" t="s">
        <v>124</v>
      </c>
      <c r="AW20" s="121"/>
      <c r="BF20" s="18"/>
      <c r="BG20" s="18"/>
      <c r="BH20" s="18"/>
    </row>
    <row r="21" spans="1:60" s="27" customFormat="1" ht="270" hidden="1" customHeight="1">
      <c r="A21" s="19">
        <v>3</v>
      </c>
      <c r="B21" s="18" t="s">
        <v>85</v>
      </c>
      <c r="C21" s="18" t="s">
        <v>86</v>
      </c>
      <c r="D21" s="102" t="s">
        <v>125</v>
      </c>
      <c r="E21" s="22" t="s">
        <v>126</v>
      </c>
      <c r="F21" s="18" t="s">
        <v>127</v>
      </c>
      <c r="G21" s="18" t="s">
        <v>70</v>
      </c>
      <c r="H21" s="18" t="s">
        <v>128</v>
      </c>
      <c r="I21" s="18" t="s">
        <v>129</v>
      </c>
      <c r="J21" s="18" t="s">
        <v>130</v>
      </c>
      <c r="K21" s="18" t="s">
        <v>131</v>
      </c>
      <c r="L21" s="18" t="s">
        <v>75</v>
      </c>
      <c r="M21" s="31">
        <v>0.97</v>
      </c>
      <c r="N21" s="31">
        <v>0.97</v>
      </c>
      <c r="O21" s="31">
        <v>0.97</v>
      </c>
      <c r="P21" s="31">
        <v>0.97</v>
      </c>
      <c r="Q21" s="31">
        <f>P21</f>
        <v>0.97</v>
      </c>
      <c r="R21" s="18" t="s">
        <v>76</v>
      </c>
      <c r="S21" s="18" t="s">
        <v>93</v>
      </c>
      <c r="T21" s="18" t="s">
        <v>132</v>
      </c>
      <c r="U21" s="40" t="s">
        <v>95</v>
      </c>
      <c r="V21" s="18" t="s">
        <v>80</v>
      </c>
      <c r="W21" s="44">
        <f t="shared" si="4"/>
        <v>0.97</v>
      </c>
      <c r="X21" s="65">
        <v>1</v>
      </c>
      <c r="Y21" s="73">
        <f t="shared" si="10"/>
        <v>1</v>
      </c>
      <c r="Z21" s="64" t="s">
        <v>133</v>
      </c>
      <c r="AA21" s="43" t="s">
        <v>134</v>
      </c>
      <c r="AB21" s="31">
        <f t="shared" si="1"/>
        <v>0.97</v>
      </c>
      <c r="AC21" s="30">
        <v>1</v>
      </c>
      <c r="AD21" s="71">
        <f>IFERROR(IF(AC21/AB21&gt;100%,100%,AC21/AB21),0)</f>
        <v>1</v>
      </c>
      <c r="AE21" s="18" t="s">
        <v>135</v>
      </c>
      <c r="AF21" s="18" t="s">
        <v>83</v>
      </c>
      <c r="AG21" s="31">
        <f t="shared" si="2"/>
        <v>0.97</v>
      </c>
      <c r="AH21" s="18"/>
      <c r="AI21" s="77">
        <f>IFERROR(IF(AH21/AG21&gt;100%,100%,AH21/AG21),0)</f>
        <v>0</v>
      </c>
      <c r="AJ21" s="18"/>
      <c r="AK21" s="18"/>
      <c r="AL21" s="183">
        <f t="shared" si="7"/>
        <v>0.97</v>
      </c>
      <c r="AM21" s="183"/>
      <c r="AN21" s="18"/>
      <c r="AO21" s="77">
        <f>IFERROR(IF(AN21/AL21&gt;100%,100%,AN21/AL21),0)</f>
        <v>0</v>
      </c>
      <c r="AP21" s="18"/>
      <c r="AQ21" s="18"/>
      <c r="AR21" s="44">
        <f t="shared" si="3"/>
        <v>0.97</v>
      </c>
      <c r="AS21" s="84">
        <f>IFERROR(AVERAGE(X21,AC21,AH21,AN21)*0.5,0)</f>
        <v>0.5</v>
      </c>
      <c r="AT21" s="85">
        <f>IFERROR(IF(AS21/AR21&gt;100%,100%,AS21/AR21),0)</f>
        <v>0.51546391752577325</v>
      </c>
      <c r="AU21" s="86" t="s">
        <v>136</v>
      </c>
      <c r="AW21" s="121"/>
      <c r="BF21" s="18"/>
      <c r="BG21" s="18"/>
      <c r="BH21" s="18"/>
    </row>
    <row r="22" spans="1:60" s="27" customFormat="1" ht="150" hidden="1" customHeight="1">
      <c r="A22" s="19">
        <v>3</v>
      </c>
      <c r="B22" s="18" t="s">
        <v>85</v>
      </c>
      <c r="C22" s="18" t="s">
        <v>86</v>
      </c>
      <c r="D22" s="102" t="s">
        <v>137</v>
      </c>
      <c r="E22" s="22" t="s">
        <v>138</v>
      </c>
      <c r="F22" s="18" t="s">
        <v>139</v>
      </c>
      <c r="G22" s="18" t="s">
        <v>140</v>
      </c>
      <c r="H22" s="18" t="s">
        <v>141</v>
      </c>
      <c r="I22" s="18" t="s">
        <v>142</v>
      </c>
      <c r="J22" s="18" t="s">
        <v>143</v>
      </c>
      <c r="K22" s="18" t="s">
        <v>74</v>
      </c>
      <c r="L22" s="18" t="s">
        <v>75</v>
      </c>
      <c r="M22" s="31">
        <v>0.4</v>
      </c>
      <c r="N22" s="31">
        <v>0.7</v>
      </c>
      <c r="O22" s="31">
        <v>0.9</v>
      </c>
      <c r="P22" s="31">
        <v>1</v>
      </c>
      <c r="Q22" s="31">
        <f t="shared" si="0"/>
        <v>1</v>
      </c>
      <c r="R22" s="18" t="s">
        <v>76</v>
      </c>
      <c r="S22" s="18" t="s">
        <v>93</v>
      </c>
      <c r="T22" s="18" t="s">
        <v>132</v>
      </c>
      <c r="U22" s="40" t="s">
        <v>95</v>
      </c>
      <c r="V22" s="18" t="s">
        <v>80</v>
      </c>
      <c r="W22" s="44">
        <f t="shared" si="4"/>
        <v>0.4</v>
      </c>
      <c r="X22" s="65">
        <v>0.83699999999999997</v>
      </c>
      <c r="Y22" s="73">
        <f t="shared" si="10"/>
        <v>1</v>
      </c>
      <c r="Z22" s="68" t="s">
        <v>144</v>
      </c>
      <c r="AA22" s="69" t="s">
        <v>145</v>
      </c>
      <c r="AB22" s="31">
        <f t="shared" si="1"/>
        <v>0.7</v>
      </c>
      <c r="AC22" s="30">
        <v>0.22</v>
      </c>
      <c r="AD22" s="71">
        <f>IFERROR(IF(AC22/AB22&gt;100%,100%,AC22/AB22),0)</f>
        <v>0.31428571428571433</v>
      </c>
      <c r="AE22" s="18" t="s">
        <v>146</v>
      </c>
      <c r="AF22" s="18" t="s">
        <v>83</v>
      </c>
      <c r="AG22" s="31">
        <f t="shared" si="2"/>
        <v>0.9</v>
      </c>
      <c r="AH22" s="18"/>
      <c r="AI22" s="77">
        <f>IFERROR(IF(AH22/AG22&gt;100%,100%,AH22/AG22),0)</f>
        <v>0</v>
      </c>
      <c r="AJ22" s="18"/>
      <c r="AK22" s="18"/>
      <c r="AL22" s="183">
        <f t="shared" si="7"/>
        <v>1</v>
      </c>
      <c r="AM22" s="183"/>
      <c r="AN22" s="18"/>
      <c r="AO22" s="77">
        <f>IFERROR(IF(AN22/AL22&gt;100%,100%,AN22/AL22),0)</f>
        <v>0</v>
      </c>
      <c r="AP22" s="18"/>
      <c r="AQ22" s="18"/>
      <c r="AR22" s="44">
        <f t="shared" si="3"/>
        <v>1</v>
      </c>
      <c r="AS22" s="55">
        <f>IFERROR(MAX(X22,AC22,AH22,AN22),0)</f>
        <v>0.83699999999999997</v>
      </c>
      <c r="AT22" s="45">
        <f t="shared" si="9"/>
        <v>0.83699999999999997</v>
      </c>
      <c r="AU22" s="56" t="s">
        <v>147</v>
      </c>
      <c r="AW22" s="121"/>
      <c r="BF22" s="18"/>
      <c r="BG22" s="18"/>
      <c r="BH22" s="18"/>
    </row>
    <row r="23" spans="1:60" s="27" customFormat="1" ht="135" hidden="1" customHeight="1">
      <c r="A23" s="19">
        <v>4</v>
      </c>
      <c r="B23" s="18" t="s">
        <v>65</v>
      </c>
      <c r="C23" s="18" t="s">
        <v>148</v>
      </c>
      <c r="D23" s="102"/>
      <c r="E23" s="22" t="s">
        <v>149</v>
      </c>
      <c r="F23" s="18" t="s">
        <v>150</v>
      </c>
      <c r="G23" s="18" t="s">
        <v>70</v>
      </c>
      <c r="H23" s="18" t="s">
        <v>151</v>
      </c>
      <c r="I23" s="18" t="s">
        <v>152</v>
      </c>
      <c r="J23" s="18" t="s">
        <v>153</v>
      </c>
      <c r="K23" s="18" t="s">
        <v>154</v>
      </c>
      <c r="L23" s="18" t="s">
        <v>151</v>
      </c>
      <c r="M23" s="26">
        <v>8664</v>
      </c>
      <c r="N23" s="26">
        <v>8665</v>
      </c>
      <c r="O23" s="26">
        <v>8665</v>
      </c>
      <c r="P23" s="26">
        <v>8665</v>
      </c>
      <c r="Q23" s="26">
        <f>SUM(M23:P23)</f>
        <v>34659</v>
      </c>
      <c r="R23" s="18" t="s">
        <v>76</v>
      </c>
      <c r="S23" s="18" t="s">
        <v>155</v>
      </c>
      <c r="T23" s="18" t="s">
        <v>156</v>
      </c>
      <c r="U23" s="40" t="s">
        <v>157</v>
      </c>
      <c r="V23" s="18" t="s">
        <v>158</v>
      </c>
      <c r="W23" s="46">
        <f t="shared" si="4"/>
        <v>8664</v>
      </c>
      <c r="X23" s="47">
        <v>12567</v>
      </c>
      <c r="Y23" s="73">
        <f t="shared" si="10"/>
        <v>1</v>
      </c>
      <c r="Z23" s="64" t="s">
        <v>159</v>
      </c>
      <c r="AA23" s="43" t="s">
        <v>160</v>
      </c>
      <c r="AB23" s="26">
        <f t="shared" si="1"/>
        <v>8665</v>
      </c>
      <c r="AC23" s="18">
        <v>11529</v>
      </c>
      <c r="AD23" s="71">
        <f>IFERROR(IF(AC23/AB23&gt;100%,100%,AC23/AB23),0)</f>
        <v>1</v>
      </c>
      <c r="AE23" s="18" t="s">
        <v>161</v>
      </c>
      <c r="AF23" s="18" t="s">
        <v>162</v>
      </c>
      <c r="AG23" s="26">
        <f t="shared" si="2"/>
        <v>8665</v>
      </c>
      <c r="AH23" s="18"/>
      <c r="AI23" s="77">
        <f t="shared" ref="AI23" si="11">IFERROR(IF(AH23/AG23&gt;100%,100%,AH23/AG23),0)</f>
        <v>0</v>
      </c>
      <c r="AJ23" s="18"/>
      <c r="AK23" s="18"/>
      <c r="AL23" s="43">
        <f t="shared" si="7"/>
        <v>8665</v>
      </c>
      <c r="AM23" s="43"/>
      <c r="AN23" s="18"/>
      <c r="AO23" s="77">
        <f t="shared" ref="AO23" si="12">IFERROR(IF(AN23/AL23&gt;100%,100%,AN23/AL23),0)</f>
        <v>0</v>
      </c>
      <c r="AP23" s="18"/>
      <c r="AQ23" s="18"/>
      <c r="AR23" s="46">
        <f t="shared" si="3"/>
        <v>34659</v>
      </c>
      <c r="AS23" s="83">
        <f t="shared" ref="AS23:AS30" si="13">IFERROR(X23+AC23+AH23+AN23,0)</f>
        <v>24096</v>
      </c>
      <c r="AT23" s="45">
        <f>IFERROR(IF(AS23/AR23&gt;100%,100%,AS23/AR23),0)</f>
        <v>0.69523067601488786</v>
      </c>
      <c r="AU23" s="56" t="s">
        <v>163</v>
      </c>
      <c r="AW23" s="121"/>
      <c r="BF23" s="18"/>
      <c r="BG23" s="18"/>
      <c r="BH23" s="18"/>
    </row>
    <row r="24" spans="1:60" s="27" customFormat="1" ht="135" hidden="1" customHeight="1">
      <c r="A24" s="19">
        <v>4</v>
      </c>
      <c r="B24" s="18" t="s">
        <v>65</v>
      </c>
      <c r="C24" s="18" t="s">
        <v>148</v>
      </c>
      <c r="D24" s="102"/>
      <c r="E24" s="22" t="s">
        <v>164</v>
      </c>
      <c r="F24" s="18" t="s">
        <v>165</v>
      </c>
      <c r="G24" s="18" t="s">
        <v>70</v>
      </c>
      <c r="H24" s="18" t="s">
        <v>166</v>
      </c>
      <c r="I24" s="18" t="s">
        <v>167</v>
      </c>
      <c r="J24" s="18" t="s">
        <v>153</v>
      </c>
      <c r="K24" s="18" t="s">
        <v>154</v>
      </c>
      <c r="L24" s="18" t="s">
        <v>166</v>
      </c>
      <c r="M24" s="26">
        <v>1275</v>
      </c>
      <c r="N24" s="26">
        <v>1275</v>
      </c>
      <c r="O24" s="26">
        <v>1275</v>
      </c>
      <c r="P24" s="26">
        <v>1275</v>
      </c>
      <c r="Q24" s="26">
        <f t="shared" ref="Q24:Q30" si="14">SUM(M24:P24)</f>
        <v>5100</v>
      </c>
      <c r="R24" s="18" t="s">
        <v>76</v>
      </c>
      <c r="S24" s="32" t="s">
        <v>168</v>
      </c>
      <c r="T24" s="32" t="s">
        <v>156</v>
      </c>
      <c r="U24" s="40" t="s">
        <v>157</v>
      </c>
      <c r="V24" s="18" t="s">
        <v>158</v>
      </c>
      <c r="W24" s="46">
        <f t="shared" si="4"/>
        <v>1275</v>
      </c>
      <c r="X24" s="47">
        <v>2541</v>
      </c>
      <c r="Y24" s="73">
        <f t="shared" si="10"/>
        <v>1</v>
      </c>
      <c r="Z24" s="64" t="s">
        <v>169</v>
      </c>
      <c r="AA24" s="43" t="s">
        <v>160</v>
      </c>
      <c r="AB24" s="26">
        <f t="shared" si="1"/>
        <v>1275</v>
      </c>
      <c r="AC24" s="18">
        <v>2214</v>
      </c>
      <c r="AD24" s="71">
        <f>IFERROR(IF(AC24/AB24&gt;100%,100%,AC24/AB24),0)</f>
        <v>1</v>
      </c>
      <c r="AE24" s="18" t="s">
        <v>170</v>
      </c>
      <c r="AF24" s="18" t="s">
        <v>162</v>
      </c>
      <c r="AG24" s="26">
        <f t="shared" si="2"/>
        <v>1275</v>
      </c>
      <c r="AH24" s="18"/>
      <c r="AI24" s="77">
        <f>IFERROR(IF(AH24/AG24&gt;100%,100%,AH24/AG24),0)</f>
        <v>0</v>
      </c>
      <c r="AJ24" s="18"/>
      <c r="AK24" s="18"/>
      <c r="AL24" s="43">
        <f t="shared" si="7"/>
        <v>1275</v>
      </c>
      <c r="AM24" s="43"/>
      <c r="AN24" s="18"/>
      <c r="AO24" s="77">
        <f>IFERROR(IF(AN24/AL24&gt;100%,100%,AN24/AL24),0)</f>
        <v>0</v>
      </c>
      <c r="AP24" s="18"/>
      <c r="AQ24" s="18"/>
      <c r="AR24" s="46">
        <f t="shared" si="3"/>
        <v>5100</v>
      </c>
      <c r="AS24" s="83">
        <f t="shared" si="13"/>
        <v>4755</v>
      </c>
      <c r="AT24" s="45">
        <f t="shared" si="9"/>
        <v>0.93235294117647061</v>
      </c>
      <c r="AU24" s="56" t="s">
        <v>171</v>
      </c>
      <c r="AW24" s="121"/>
      <c r="BF24" s="18"/>
      <c r="BG24" s="18"/>
      <c r="BH24" s="18"/>
    </row>
    <row r="25" spans="1:60" s="27" customFormat="1" ht="135" hidden="1" customHeight="1">
      <c r="A25" s="19">
        <v>4</v>
      </c>
      <c r="B25" s="18" t="s">
        <v>65</v>
      </c>
      <c r="C25" s="18" t="s">
        <v>148</v>
      </c>
      <c r="D25" s="102"/>
      <c r="E25" s="22" t="s">
        <v>172</v>
      </c>
      <c r="F25" s="18" t="s">
        <v>173</v>
      </c>
      <c r="G25" s="18" t="s">
        <v>70</v>
      </c>
      <c r="H25" s="18" t="s">
        <v>174</v>
      </c>
      <c r="I25" s="18" t="s">
        <v>175</v>
      </c>
      <c r="J25" s="18" t="s">
        <v>153</v>
      </c>
      <c r="K25" s="18" t="s">
        <v>154</v>
      </c>
      <c r="L25" s="18" t="s">
        <v>176</v>
      </c>
      <c r="M25" s="26">
        <v>9</v>
      </c>
      <c r="N25" s="26">
        <v>18</v>
      </c>
      <c r="O25" s="26">
        <v>24</v>
      </c>
      <c r="P25" s="26">
        <v>19</v>
      </c>
      <c r="Q25" s="26">
        <f t="shared" si="14"/>
        <v>70</v>
      </c>
      <c r="R25" s="18" t="s">
        <v>76</v>
      </c>
      <c r="S25" s="18" t="s">
        <v>177</v>
      </c>
      <c r="T25" s="18" t="s">
        <v>178</v>
      </c>
      <c r="U25" s="40" t="s">
        <v>157</v>
      </c>
      <c r="V25" s="18" t="s">
        <v>158</v>
      </c>
      <c r="W25" s="46">
        <f t="shared" si="4"/>
        <v>9</v>
      </c>
      <c r="X25" s="47">
        <v>1</v>
      </c>
      <c r="Y25" s="73">
        <f t="shared" si="10"/>
        <v>0.1111111111111111</v>
      </c>
      <c r="Z25" s="64" t="s">
        <v>179</v>
      </c>
      <c r="AA25" s="43" t="s">
        <v>160</v>
      </c>
      <c r="AB25" s="26">
        <f t="shared" si="1"/>
        <v>18</v>
      </c>
      <c r="AC25" s="18">
        <v>3</v>
      </c>
      <c r="AD25" s="71">
        <f t="shared" ref="AD25" si="15">IFERROR(IF(AC25/AB25&gt;100%,100%,AC25/AB25),0)</f>
        <v>0.16666666666666666</v>
      </c>
      <c r="AE25" s="18" t="s">
        <v>180</v>
      </c>
      <c r="AF25" s="18" t="s">
        <v>162</v>
      </c>
      <c r="AG25" s="26">
        <f t="shared" si="2"/>
        <v>24</v>
      </c>
      <c r="AH25" s="18"/>
      <c r="AI25" s="77">
        <f t="shared" ref="AI25" si="16">IFERROR(IF(AH25/AG25&gt;100%,100%,AH25/AG25),0)</f>
        <v>0</v>
      </c>
      <c r="AJ25" s="18"/>
      <c r="AK25" s="18"/>
      <c r="AL25" s="43">
        <f t="shared" si="7"/>
        <v>19</v>
      </c>
      <c r="AM25" s="43"/>
      <c r="AN25" s="18"/>
      <c r="AO25" s="77">
        <f t="shared" ref="AO25" si="17">IFERROR(IF(AN25/AL25&gt;100%,100%,AN25/AL25),0)</f>
        <v>0</v>
      </c>
      <c r="AP25" s="18"/>
      <c r="AQ25" s="18"/>
      <c r="AR25" s="46">
        <f t="shared" si="3"/>
        <v>70</v>
      </c>
      <c r="AS25" s="83">
        <f t="shared" si="13"/>
        <v>4</v>
      </c>
      <c r="AT25" s="45">
        <f>IFERROR(IF(AS25/AR25&gt;100%,100%,AS25/AR25),0)</f>
        <v>5.7142857142857141E-2</v>
      </c>
      <c r="AU25" s="56" t="s">
        <v>181</v>
      </c>
      <c r="AW25" s="121"/>
      <c r="BF25" s="18"/>
      <c r="BG25" s="18"/>
      <c r="BH25" s="18"/>
    </row>
    <row r="26" spans="1:60" s="27" customFormat="1" ht="135" hidden="1" customHeight="1">
      <c r="A26" s="19">
        <v>4</v>
      </c>
      <c r="B26" s="18" t="s">
        <v>65</v>
      </c>
      <c r="C26" s="18" t="s">
        <v>148</v>
      </c>
      <c r="D26" s="102"/>
      <c r="E26" s="22" t="s">
        <v>182</v>
      </c>
      <c r="F26" s="18" t="s">
        <v>183</v>
      </c>
      <c r="G26" s="18" t="s">
        <v>70</v>
      </c>
      <c r="H26" s="18" t="s">
        <v>184</v>
      </c>
      <c r="I26" s="18" t="s">
        <v>185</v>
      </c>
      <c r="J26" s="18" t="s">
        <v>153</v>
      </c>
      <c r="K26" s="18" t="s">
        <v>154</v>
      </c>
      <c r="L26" s="18" t="s">
        <v>186</v>
      </c>
      <c r="M26" s="38">
        <v>3</v>
      </c>
      <c r="N26" s="38">
        <v>6</v>
      </c>
      <c r="O26" s="38">
        <v>9</v>
      </c>
      <c r="P26" s="38">
        <v>12</v>
      </c>
      <c r="Q26" s="26">
        <f t="shared" si="14"/>
        <v>30</v>
      </c>
      <c r="R26" s="18" t="s">
        <v>76</v>
      </c>
      <c r="S26" s="18" t="s">
        <v>177</v>
      </c>
      <c r="T26" s="18" t="s">
        <v>178</v>
      </c>
      <c r="U26" s="40" t="s">
        <v>157</v>
      </c>
      <c r="V26" s="18" t="s">
        <v>158</v>
      </c>
      <c r="W26" s="46">
        <f t="shared" si="4"/>
        <v>3</v>
      </c>
      <c r="X26" s="47">
        <v>1</v>
      </c>
      <c r="Y26" s="73">
        <f>IFERROR(IF(X26/W26&gt;100%,100%,X26/W26),0)</f>
        <v>0.33333333333333331</v>
      </c>
      <c r="Z26" s="64" t="s">
        <v>187</v>
      </c>
      <c r="AA26" s="43" t="s">
        <v>160</v>
      </c>
      <c r="AB26" s="26">
        <f t="shared" si="1"/>
        <v>6</v>
      </c>
      <c r="AC26" s="18">
        <v>15</v>
      </c>
      <c r="AD26" s="71">
        <f>IFERROR(IF(AC26/AB26&gt;100%,100%,AC26/AB26),0)</f>
        <v>1</v>
      </c>
      <c r="AE26" s="18" t="s">
        <v>188</v>
      </c>
      <c r="AF26" s="18" t="s">
        <v>162</v>
      </c>
      <c r="AG26" s="26">
        <f t="shared" si="2"/>
        <v>9</v>
      </c>
      <c r="AH26" s="18"/>
      <c r="AI26" s="77">
        <f>IFERROR(IF(AH26/AG26&gt;100%,100%,AH26/AG26),0)</f>
        <v>0</v>
      </c>
      <c r="AJ26" s="18"/>
      <c r="AK26" s="18"/>
      <c r="AL26" s="43">
        <f t="shared" si="7"/>
        <v>12</v>
      </c>
      <c r="AM26" s="43"/>
      <c r="AN26" s="18"/>
      <c r="AO26" s="77">
        <f>IFERROR(IF(AN26/AL26&gt;100%,100%,AN26/AL26),0)</f>
        <v>0</v>
      </c>
      <c r="AP26" s="18"/>
      <c r="AQ26" s="18"/>
      <c r="AR26" s="46">
        <f t="shared" si="3"/>
        <v>30</v>
      </c>
      <c r="AS26" s="83">
        <f t="shared" si="13"/>
        <v>16</v>
      </c>
      <c r="AT26" s="45">
        <f t="shared" si="9"/>
        <v>0.53333333333333333</v>
      </c>
      <c r="AU26" s="56" t="s">
        <v>189</v>
      </c>
      <c r="AW26" s="121"/>
      <c r="BF26" s="18"/>
      <c r="BG26" s="18"/>
      <c r="BH26" s="18"/>
    </row>
    <row r="27" spans="1:60" s="27" customFormat="1" ht="187.5" customHeight="1">
      <c r="A27" s="19">
        <v>4</v>
      </c>
      <c r="B27" s="18" t="s">
        <v>65</v>
      </c>
      <c r="C27" s="18" t="s">
        <v>148</v>
      </c>
      <c r="D27" s="102" t="s">
        <v>190</v>
      </c>
      <c r="E27" s="200" t="s">
        <v>191</v>
      </c>
      <c r="F27" s="40" t="s">
        <v>192</v>
      </c>
      <c r="G27" s="94" t="s">
        <v>70</v>
      </c>
      <c r="H27" s="94" t="s">
        <v>193</v>
      </c>
      <c r="I27" s="94" t="s">
        <v>194</v>
      </c>
      <c r="J27" s="94" t="s">
        <v>153</v>
      </c>
      <c r="K27" s="94" t="s">
        <v>154</v>
      </c>
      <c r="L27" s="94" t="s">
        <v>195</v>
      </c>
      <c r="M27" s="106">
        <v>35</v>
      </c>
      <c r="N27" s="106">
        <v>50</v>
      </c>
      <c r="O27" s="95">
        <v>50</v>
      </c>
      <c r="P27" s="106">
        <v>35</v>
      </c>
      <c r="Q27" s="26">
        <f>SUM(M27:P27)</f>
        <v>170</v>
      </c>
      <c r="R27" s="18" t="s">
        <v>76</v>
      </c>
      <c r="S27" s="18" t="s">
        <v>196</v>
      </c>
      <c r="T27" s="18" t="s">
        <v>197</v>
      </c>
      <c r="U27" s="40" t="s">
        <v>157</v>
      </c>
      <c r="V27" s="18" t="s">
        <v>158</v>
      </c>
      <c r="W27" s="46">
        <f t="shared" si="4"/>
        <v>35</v>
      </c>
      <c r="X27" s="47">
        <v>129</v>
      </c>
      <c r="Y27" s="73">
        <f>IFERROR(IF(X27/W27&gt;100%,100%,X27/W27),0)</f>
        <v>1</v>
      </c>
      <c r="Z27" s="64" t="s">
        <v>198</v>
      </c>
      <c r="AA27" s="67" t="s">
        <v>199</v>
      </c>
      <c r="AB27" s="26">
        <f t="shared" si="1"/>
        <v>50</v>
      </c>
      <c r="AC27" s="18">
        <v>252</v>
      </c>
      <c r="AD27" s="71">
        <f t="shared" ref="AD27" si="18">IFERROR(IF(AC27/AB27&gt;100%,100%,AC27/AB27),0)</f>
        <v>1</v>
      </c>
      <c r="AE27" s="18" t="s">
        <v>200</v>
      </c>
      <c r="AF27" s="18" t="s">
        <v>201</v>
      </c>
      <c r="AG27" s="26">
        <f t="shared" si="2"/>
        <v>50</v>
      </c>
      <c r="AH27" s="18">
        <v>207</v>
      </c>
      <c r="AI27" s="77">
        <f t="shared" ref="AI27" si="19">IFERROR(IF(AH27/AG27&gt;100%,100%,AH27/AG27),0)</f>
        <v>1</v>
      </c>
      <c r="AJ27" s="18" t="s">
        <v>202</v>
      </c>
      <c r="AK27" s="18" t="s">
        <v>203</v>
      </c>
      <c r="AL27" s="43">
        <f>P27</f>
        <v>35</v>
      </c>
      <c r="AM27" s="43"/>
      <c r="AN27" s="18"/>
      <c r="AO27" s="77">
        <f t="shared" ref="AO27" si="20">IFERROR(IF(AN27/AL27&gt;100%,100%,AN27/AL27),0)</f>
        <v>0</v>
      </c>
      <c r="AP27" s="18"/>
      <c r="AQ27" s="18"/>
      <c r="AR27" s="46">
        <f t="shared" si="3"/>
        <v>170</v>
      </c>
      <c r="AS27" s="83">
        <f>IFERROR(X27+AC27+AH27+AN27,0)</f>
        <v>588</v>
      </c>
      <c r="AT27" s="45">
        <f>IFERROR(IF(AS27/AR27&gt;100%,100%,AS27/AR27),0)</f>
        <v>1</v>
      </c>
      <c r="AU27" s="56" t="s">
        <v>204</v>
      </c>
      <c r="AV27" s="18">
        <f>AH27+AC27+X27</f>
        <v>588</v>
      </c>
      <c r="AW27" s="19">
        <v>170</v>
      </c>
      <c r="AX27" s="122">
        <f>AW27-AV27</f>
        <v>-418</v>
      </c>
      <c r="AY27" s="18" t="s">
        <v>205</v>
      </c>
      <c r="AZ27" s="18" t="s">
        <v>206</v>
      </c>
      <c r="BA27" s="19" t="s">
        <v>207</v>
      </c>
      <c r="BB27" s="18" t="s">
        <v>208</v>
      </c>
      <c r="BC27" s="19" t="s">
        <v>209</v>
      </c>
      <c r="BD27" s="19" t="s">
        <v>210</v>
      </c>
      <c r="BE27" s="18" t="s">
        <v>211</v>
      </c>
      <c r="BF27" s="19" t="s">
        <v>212</v>
      </c>
      <c r="BG27" s="19" t="s">
        <v>213</v>
      </c>
      <c r="BH27" s="18"/>
    </row>
    <row r="28" spans="1:60" s="27" customFormat="1" ht="188.1" customHeight="1">
      <c r="A28" s="19">
        <v>4</v>
      </c>
      <c r="B28" s="18" t="s">
        <v>65</v>
      </c>
      <c r="C28" s="18" t="s">
        <v>148</v>
      </c>
      <c r="D28" s="102" t="s">
        <v>214</v>
      </c>
      <c r="E28" s="200" t="s">
        <v>215</v>
      </c>
      <c r="F28" s="40" t="s">
        <v>216</v>
      </c>
      <c r="G28" s="94" t="s">
        <v>70</v>
      </c>
      <c r="H28" s="94" t="s">
        <v>217</v>
      </c>
      <c r="I28" s="94" t="s">
        <v>218</v>
      </c>
      <c r="J28" s="94" t="s">
        <v>153</v>
      </c>
      <c r="K28" s="94" t="s">
        <v>154</v>
      </c>
      <c r="L28" s="94" t="s">
        <v>195</v>
      </c>
      <c r="M28" s="107">
        <v>40</v>
      </c>
      <c r="N28" s="107">
        <v>60</v>
      </c>
      <c r="O28" s="96">
        <v>60</v>
      </c>
      <c r="P28" s="107">
        <v>60</v>
      </c>
      <c r="Q28" s="26">
        <f t="shared" si="14"/>
        <v>220</v>
      </c>
      <c r="R28" s="18" t="s">
        <v>76</v>
      </c>
      <c r="S28" s="18" t="s">
        <v>219</v>
      </c>
      <c r="T28" s="18" t="s">
        <v>197</v>
      </c>
      <c r="U28" s="40" t="s">
        <v>157</v>
      </c>
      <c r="V28" s="18" t="s">
        <v>158</v>
      </c>
      <c r="W28" s="46">
        <f t="shared" si="4"/>
        <v>40</v>
      </c>
      <c r="X28" s="47">
        <v>47</v>
      </c>
      <c r="Y28" s="73">
        <f>IFERROR(IF(X28/W28&gt;100%,100%,X28/W28),0)</f>
        <v>1</v>
      </c>
      <c r="Z28" s="18" t="s">
        <v>220</v>
      </c>
      <c r="AA28" s="66" t="s">
        <v>221</v>
      </c>
      <c r="AB28" s="26">
        <f t="shared" si="1"/>
        <v>60</v>
      </c>
      <c r="AC28" s="18">
        <v>92</v>
      </c>
      <c r="AD28" s="71">
        <f>IFERROR(IF(AC28/AB28&gt;100%,100%,AC28/AB28),0)</f>
        <v>1</v>
      </c>
      <c r="AE28" s="18" t="s">
        <v>222</v>
      </c>
      <c r="AF28" s="18" t="s">
        <v>201</v>
      </c>
      <c r="AG28" s="26">
        <f t="shared" si="2"/>
        <v>60</v>
      </c>
      <c r="AH28" s="18">
        <v>87</v>
      </c>
      <c r="AI28" s="77">
        <f>IFERROR(IF(AH28/AG28&gt;100%,100%,AH28/AG28),0)</f>
        <v>1</v>
      </c>
      <c r="AJ28" s="18" t="s">
        <v>223</v>
      </c>
      <c r="AK28" s="18" t="s">
        <v>224</v>
      </c>
      <c r="AL28" s="43">
        <f t="shared" si="7"/>
        <v>60</v>
      </c>
      <c r="AM28" s="43"/>
      <c r="AN28" s="18"/>
      <c r="AO28" s="77">
        <f>IFERROR(IF(AN28/AL28&gt;100%,100%,AN28/AL28),0)</f>
        <v>0</v>
      </c>
      <c r="AP28" s="18"/>
      <c r="AQ28" s="18"/>
      <c r="AR28" s="46">
        <f t="shared" si="3"/>
        <v>220</v>
      </c>
      <c r="AS28" s="83">
        <f t="shared" si="13"/>
        <v>226</v>
      </c>
      <c r="AT28" s="45">
        <f t="shared" si="9"/>
        <v>1</v>
      </c>
      <c r="AU28" s="56" t="s">
        <v>204</v>
      </c>
      <c r="AV28" s="18">
        <f>AH28+AC28+X28</f>
        <v>226</v>
      </c>
      <c r="AW28" s="19">
        <v>220</v>
      </c>
      <c r="AX28" s="122">
        <f>AW28-AV28</f>
        <v>-6</v>
      </c>
      <c r="AY28" s="18" t="s">
        <v>205</v>
      </c>
      <c r="AZ28" s="18" t="s">
        <v>206</v>
      </c>
      <c r="BA28" s="19" t="s">
        <v>225</v>
      </c>
      <c r="BB28" s="18" t="s">
        <v>208</v>
      </c>
      <c r="BC28" s="19" t="s">
        <v>209</v>
      </c>
      <c r="BD28" s="19" t="s">
        <v>225</v>
      </c>
      <c r="BE28" s="18" t="s">
        <v>211</v>
      </c>
      <c r="BF28" s="19" t="s">
        <v>212</v>
      </c>
      <c r="BG28" s="19" t="s">
        <v>226</v>
      </c>
      <c r="BH28" s="18"/>
    </row>
    <row r="29" spans="1:60" s="27" customFormat="1" ht="187.5" customHeight="1">
      <c r="A29" s="19">
        <v>4</v>
      </c>
      <c r="B29" s="18" t="s">
        <v>65</v>
      </c>
      <c r="C29" s="18" t="s">
        <v>148</v>
      </c>
      <c r="D29" s="102" t="s">
        <v>227</v>
      </c>
      <c r="E29" s="200" t="s">
        <v>228</v>
      </c>
      <c r="F29" s="40" t="s">
        <v>229</v>
      </c>
      <c r="G29" s="94" t="s">
        <v>70</v>
      </c>
      <c r="H29" s="94" t="s">
        <v>230</v>
      </c>
      <c r="I29" s="94" t="s">
        <v>231</v>
      </c>
      <c r="J29" s="94" t="s">
        <v>153</v>
      </c>
      <c r="K29" s="94" t="s">
        <v>154</v>
      </c>
      <c r="L29" s="94" t="s">
        <v>195</v>
      </c>
      <c r="M29" s="107">
        <v>3</v>
      </c>
      <c r="N29" s="107">
        <v>7</v>
      </c>
      <c r="O29" s="96">
        <v>7</v>
      </c>
      <c r="P29" s="107">
        <v>6</v>
      </c>
      <c r="Q29" s="26">
        <f>SUM(M29:P29)</f>
        <v>23</v>
      </c>
      <c r="R29" s="18" t="s">
        <v>76</v>
      </c>
      <c r="S29" s="18" t="s">
        <v>232</v>
      </c>
      <c r="T29" s="18" t="s">
        <v>197</v>
      </c>
      <c r="U29" s="40" t="s">
        <v>157</v>
      </c>
      <c r="V29" s="18" t="s">
        <v>158</v>
      </c>
      <c r="W29" s="46">
        <f t="shared" si="4"/>
        <v>3</v>
      </c>
      <c r="X29" s="47">
        <v>3</v>
      </c>
      <c r="Y29" s="73">
        <f>IFERROR(IF(X29/W29&gt;100%,100%,X29/W29),0)</f>
        <v>1</v>
      </c>
      <c r="Z29" s="66" t="s">
        <v>233</v>
      </c>
      <c r="AA29" s="66" t="s">
        <v>234</v>
      </c>
      <c r="AB29" s="26">
        <f t="shared" si="1"/>
        <v>7</v>
      </c>
      <c r="AC29" s="18">
        <v>4</v>
      </c>
      <c r="AD29" s="71">
        <f t="shared" ref="AD29" si="21">IFERROR(IF(AC29/AB29&gt;100%,100%,AC29/AB29),0)</f>
        <v>0.5714285714285714</v>
      </c>
      <c r="AE29" s="18" t="s">
        <v>235</v>
      </c>
      <c r="AF29" s="18" t="s">
        <v>201</v>
      </c>
      <c r="AG29" s="26">
        <f t="shared" si="2"/>
        <v>7</v>
      </c>
      <c r="AH29" s="18">
        <v>6</v>
      </c>
      <c r="AI29" s="77">
        <f t="shared" ref="AI29" si="22">IFERROR(IF(AH29/AG29&gt;100%,100%,AH29/AG29),0)</f>
        <v>0.8571428571428571</v>
      </c>
      <c r="AJ29" s="18" t="s">
        <v>236</v>
      </c>
      <c r="AK29" s="18" t="s">
        <v>237</v>
      </c>
      <c r="AL29" s="43">
        <f t="shared" si="7"/>
        <v>6</v>
      </c>
      <c r="AM29" s="43"/>
      <c r="AN29" s="18"/>
      <c r="AO29" s="77">
        <f t="shared" ref="AO29" si="23">IFERROR(IF(AN29/AL29&gt;100%,100%,AN29/AL29),0)</f>
        <v>0</v>
      </c>
      <c r="AP29" s="18"/>
      <c r="AQ29" s="18"/>
      <c r="AR29" s="46">
        <f t="shared" si="3"/>
        <v>23</v>
      </c>
      <c r="AS29" s="83">
        <f t="shared" si="13"/>
        <v>13</v>
      </c>
      <c r="AT29" s="45">
        <f>IFERROR(IF(AS29/AR29&gt;100%,100%,AS29/AR29),0)</f>
        <v>0.56521739130434778</v>
      </c>
      <c r="AU29" s="56" t="s">
        <v>238</v>
      </c>
      <c r="AV29" s="18">
        <f>AH29+AC29+X29</f>
        <v>13</v>
      </c>
      <c r="AW29" s="19">
        <v>23</v>
      </c>
      <c r="AX29" s="123">
        <f>AW29-AV29</f>
        <v>10</v>
      </c>
      <c r="AY29" s="18" t="s">
        <v>239</v>
      </c>
      <c r="AZ29" s="18" t="s">
        <v>240</v>
      </c>
      <c r="BA29" s="19" t="s">
        <v>241</v>
      </c>
      <c r="BB29" s="18" t="s">
        <v>208</v>
      </c>
      <c r="BC29" s="19" t="s">
        <v>209</v>
      </c>
      <c r="BD29" s="19" t="s">
        <v>241</v>
      </c>
      <c r="BE29" s="18" t="s">
        <v>242</v>
      </c>
      <c r="BF29" s="19" t="s">
        <v>212</v>
      </c>
      <c r="BG29" s="19" t="s">
        <v>243</v>
      </c>
      <c r="BH29" s="18"/>
    </row>
    <row r="30" spans="1:60" s="27" customFormat="1" ht="190.5" customHeight="1">
      <c r="A30" s="19">
        <v>4</v>
      </c>
      <c r="B30" s="18" t="s">
        <v>65</v>
      </c>
      <c r="C30" s="18" t="s">
        <v>148</v>
      </c>
      <c r="D30" s="102" t="s">
        <v>227</v>
      </c>
      <c r="E30" s="200" t="s">
        <v>244</v>
      </c>
      <c r="F30" s="40" t="s">
        <v>245</v>
      </c>
      <c r="G30" s="94" t="s">
        <v>70</v>
      </c>
      <c r="H30" s="94" t="s">
        <v>246</v>
      </c>
      <c r="I30" s="94" t="s">
        <v>247</v>
      </c>
      <c r="J30" s="94" t="s">
        <v>153</v>
      </c>
      <c r="K30" s="94" t="s">
        <v>154</v>
      </c>
      <c r="L30" s="94" t="s">
        <v>195</v>
      </c>
      <c r="M30" s="107">
        <v>15</v>
      </c>
      <c r="N30" s="107">
        <v>20</v>
      </c>
      <c r="O30" s="96">
        <v>20</v>
      </c>
      <c r="P30" s="107">
        <v>20</v>
      </c>
      <c r="Q30" s="26">
        <f t="shared" si="14"/>
        <v>75</v>
      </c>
      <c r="R30" s="18" t="s">
        <v>76</v>
      </c>
      <c r="S30" s="18" t="s">
        <v>248</v>
      </c>
      <c r="T30" s="18" t="s">
        <v>249</v>
      </c>
      <c r="U30" s="40" t="s">
        <v>157</v>
      </c>
      <c r="V30" s="18" t="s">
        <v>158</v>
      </c>
      <c r="W30" s="46">
        <f t="shared" si="4"/>
        <v>15</v>
      </c>
      <c r="X30" s="47">
        <v>7</v>
      </c>
      <c r="Y30" s="73">
        <f>IFERROR(IF(X30/W30&gt;100%,100%,X30/W30),0)</f>
        <v>0.46666666666666667</v>
      </c>
      <c r="Z30" s="66" t="s">
        <v>250</v>
      </c>
      <c r="AA30" s="66" t="s">
        <v>251</v>
      </c>
      <c r="AB30" s="26">
        <f t="shared" si="1"/>
        <v>20</v>
      </c>
      <c r="AC30" s="18">
        <v>8</v>
      </c>
      <c r="AD30" s="71">
        <f>IFERROR(IF(AC30/AB30&gt;100%,100%,AC30/AB30),0)</f>
        <v>0.4</v>
      </c>
      <c r="AE30" s="18" t="s">
        <v>252</v>
      </c>
      <c r="AF30" s="18" t="s">
        <v>201</v>
      </c>
      <c r="AG30" s="26">
        <f t="shared" si="2"/>
        <v>20</v>
      </c>
      <c r="AH30" s="18">
        <v>25</v>
      </c>
      <c r="AI30" s="77">
        <f>IFERROR(IF(AH30/AG30&gt;100%,100%,AH30/AG30),0)</f>
        <v>1</v>
      </c>
      <c r="AJ30" s="18" t="s">
        <v>253</v>
      </c>
      <c r="AK30" s="18" t="s">
        <v>254</v>
      </c>
      <c r="AL30" s="43">
        <f t="shared" si="7"/>
        <v>20</v>
      </c>
      <c r="AM30" s="43"/>
      <c r="AN30" s="18"/>
      <c r="AO30" s="77">
        <f>IFERROR(IF(AN30/AL30&gt;100%,100%,AN30/AL30),0)</f>
        <v>0</v>
      </c>
      <c r="AP30" s="18"/>
      <c r="AQ30" s="18"/>
      <c r="AR30" s="46">
        <f t="shared" si="3"/>
        <v>75</v>
      </c>
      <c r="AS30" s="83">
        <f t="shared" si="13"/>
        <v>40</v>
      </c>
      <c r="AT30" s="45">
        <f t="shared" si="9"/>
        <v>0.53333333333333333</v>
      </c>
      <c r="AU30" s="56" t="s">
        <v>255</v>
      </c>
      <c r="AV30" s="18">
        <f>AH30+AC30+X30</f>
        <v>40</v>
      </c>
      <c r="AW30" s="19">
        <v>75</v>
      </c>
      <c r="AX30" s="123">
        <f>AW30-AV30</f>
        <v>35</v>
      </c>
      <c r="AY30" s="18" t="s">
        <v>205</v>
      </c>
      <c r="AZ30" s="18" t="s">
        <v>206</v>
      </c>
      <c r="BA30" s="19" t="s">
        <v>256</v>
      </c>
      <c r="BB30" s="18" t="s">
        <v>208</v>
      </c>
      <c r="BC30" s="19" t="s">
        <v>209</v>
      </c>
      <c r="BD30" s="19" t="s">
        <v>256</v>
      </c>
      <c r="BE30" s="18" t="s">
        <v>211</v>
      </c>
      <c r="BF30" s="19" t="s">
        <v>212</v>
      </c>
      <c r="BG30" s="19" t="s">
        <v>257</v>
      </c>
      <c r="BH30" s="18"/>
    </row>
    <row r="31" spans="1:60" s="5" customFormat="1" ht="15.75">
      <c r="A31" s="10"/>
      <c r="B31" s="10"/>
      <c r="C31" s="10"/>
      <c r="D31" s="103"/>
      <c r="E31" s="10"/>
      <c r="F31" s="13" t="s">
        <v>258</v>
      </c>
      <c r="G31" s="10"/>
      <c r="H31" s="10"/>
      <c r="I31" s="10"/>
      <c r="J31" s="10"/>
      <c r="K31" s="10"/>
      <c r="L31" s="10"/>
      <c r="M31" s="14"/>
      <c r="N31" s="14"/>
      <c r="O31" s="14"/>
      <c r="P31" s="14"/>
      <c r="Q31" s="14"/>
      <c r="R31" s="10"/>
      <c r="S31" s="10"/>
      <c r="T31" s="10"/>
      <c r="U31" s="10"/>
      <c r="V31" s="10"/>
      <c r="W31" s="48"/>
      <c r="X31" s="48"/>
      <c r="Y31" s="49">
        <f>AVERAGE(Y17:Y30)*80%</f>
        <v>0.61563174603174609</v>
      </c>
      <c r="Z31" s="48"/>
      <c r="AA31" s="48"/>
      <c r="AB31" s="14"/>
      <c r="AC31" s="14"/>
      <c r="AD31" s="76">
        <f>AVERAGE(AD16:AD30)*80%</f>
        <v>0.59070685340802986</v>
      </c>
      <c r="AE31" s="14"/>
      <c r="AF31" s="14"/>
      <c r="AG31" s="14"/>
      <c r="AH31" s="14"/>
      <c r="AI31" s="76">
        <f>AVERAGE(AI16:AI30)*80%</f>
        <v>0.20571428571428574</v>
      </c>
      <c r="AJ31" s="14"/>
      <c r="AK31" s="14"/>
      <c r="AL31" s="184"/>
      <c r="AM31" s="184"/>
      <c r="AN31" s="14"/>
      <c r="AO31" s="76">
        <f>AVERAGE(AO16:AO30)*80%</f>
        <v>0</v>
      </c>
      <c r="AP31" s="10"/>
      <c r="AQ31" s="10"/>
      <c r="AR31" s="57"/>
      <c r="AS31" s="57"/>
      <c r="AT31" s="49">
        <f>AVERAGE(AT16:AT30)*80%</f>
        <v>0.43275739531802793</v>
      </c>
      <c r="AU31" s="58"/>
      <c r="AV31" s="124"/>
      <c r="AW31" s="187"/>
      <c r="AX31" s="124"/>
      <c r="AY31" s="124"/>
      <c r="AZ31" s="124"/>
      <c r="BA31" s="124"/>
      <c r="BB31" s="124"/>
      <c r="BC31" s="127"/>
      <c r="BD31" s="127"/>
      <c r="BE31" s="127"/>
      <c r="BF31" s="124"/>
      <c r="BG31" s="124"/>
      <c r="BH31" s="124"/>
    </row>
    <row r="32" spans="1:60" s="27" customFormat="1" ht="150" customHeight="1">
      <c r="A32" s="41">
        <v>3</v>
      </c>
      <c r="B32" s="42" t="s">
        <v>85</v>
      </c>
      <c r="C32" s="23" t="s">
        <v>259</v>
      </c>
      <c r="D32" s="104" t="s">
        <v>260</v>
      </c>
      <c r="E32" s="33" t="s">
        <v>261</v>
      </c>
      <c r="F32" s="24" t="s">
        <v>262</v>
      </c>
      <c r="G32" s="101" t="s">
        <v>263</v>
      </c>
      <c r="H32" s="101" t="s">
        <v>264</v>
      </c>
      <c r="I32" s="101" t="s">
        <v>265</v>
      </c>
      <c r="J32" s="101" t="s">
        <v>266</v>
      </c>
      <c r="K32" s="101" t="s">
        <v>131</v>
      </c>
      <c r="L32" s="120" t="s">
        <v>267</v>
      </c>
      <c r="M32" s="25">
        <v>0</v>
      </c>
      <c r="N32" s="25">
        <v>0.8</v>
      </c>
      <c r="O32" s="97">
        <v>0</v>
      </c>
      <c r="P32" s="25">
        <v>0.8</v>
      </c>
      <c r="Q32" s="25">
        <v>0.8</v>
      </c>
      <c r="R32" s="23" t="s">
        <v>76</v>
      </c>
      <c r="S32" s="23" t="s">
        <v>268</v>
      </c>
      <c r="T32" s="23" t="s">
        <v>269</v>
      </c>
      <c r="U32" s="23" t="s">
        <v>270</v>
      </c>
      <c r="V32" s="23" t="s">
        <v>271</v>
      </c>
      <c r="W32" s="74">
        <f t="shared" ref="W32:W38" si="24">M32</f>
        <v>0</v>
      </c>
      <c r="X32" s="74">
        <v>0</v>
      </c>
      <c r="Y32" s="75">
        <f>IFERROR(IF(30/W32&gt;100%,100%,X32/W32),0)</f>
        <v>0</v>
      </c>
      <c r="Z32" s="70" t="s">
        <v>81</v>
      </c>
      <c r="AA32" s="50" t="s">
        <v>81</v>
      </c>
      <c r="AB32" s="31">
        <f t="shared" ref="AB32:AB38" si="25">N32</f>
        <v>0.8</v>
      </c>
      <c r="AC32" s="79">
        <v>0.92</v>
      </c>
      <c r="AD32" s="71">
        <f>IFERROR(IF(AC32/AB32&gt;100%,100%,AC32/AB32),0)</f>
        <v>1</v>
      </c>
      <c r="AE32" s="23" t="s">
        <v>272</v>
      </c>
      <c r="AF32" s="23" t="s">
        <v>273</v>
      </c>
      <c r="AG32" s="26">
        <f>O32</f>
        <v>0</v>
      </c>
      <c r="AH32" s="23"/>
      <c r="AI32" s="77">
        <f>IFERROR(IF(AH32/AG32&gt;100%,100%,AH32/AG32),0)</f>
        <v>0</v>
      </c>
      <c r="AJ32" s="23"/>
      <c r="AK32" s="23"/>
      <c r="AL32" s="43">
        <f>P32</f>
        <v>0.8</v>
      </c>
      <c r="AM32" s="43"/>
      <c r="AN32" s="23"/>
      <c r="AO32" s="78">
        <f>IFERROR(IF(AN32/AL32&gt;100%,100%,AN32/AL32),0)</f>
        <v>0</v>
      </c>
      <c r="AP32" s="23"/>
      <c r="AQ32" s="23"/>
      <c r="AR32" s="51">
        <f>Q32</f>
        <v>0.8</v>
      </c>
      <c r="AS32" s="59">
        <f>IFERROR(AVERAGE(AC32,AN32)*0.5,0)</f>
        <v>0.46</v>
      </c>
      <c r="AT32" s="60">
        <f>IFERROR(IF(AS32/AR32&gt;100%,100%,AS32/AR32),0)</f>
        <v>0.57499999999999996</v>
      </c>
      <c r="AU32" s="61" t="s">
        <v>274</v>
      </c>
      <c r="AV32" s="18"/>
      <c r="AW32" s="19"/>
      <c r="AX32" s="18"/>
      <c r="AY32" s="18" t="s">
        <v>275</v>
      </c>
      <c r="AZ32" s="18" t="s">
        <v>276</v>
      </c>
      <c r="BA32" s="18" t="s">
        <v>243</v>
      </c>
      <c r="BB32" s="18" t="s">
        <v>277</v>
      </c>
      <c r="BC32" s="131">
        <v>46013</v>
      </c>
      <c r="BD32" s="126"/>
      <c r="BE32" s="126" t="s">
        <v>278</v>
      </c>
      <c r="BF32" s="132">
        <v>46029</v>
      </c>
      <c r="BG32" s="18" t="s">
        <v>243</v>
      </c>
      <c r="BH32" s="18"/>
    </row>
    <row r="33" spans="1:60" s="27" customFormat="1" ht="165" customHeight="1">
      <c r="A33" s="41">
        <v>5</v>
      </c>
      <c r="B33" s="42" t="s">
        <v>279</v>
      </c>
      <c r="C33" s="23" t="s">
        <v>280</v>
      </c>
      <c r="D33" s="104" t="s">
        <v>281</v>
      </c>
      <c r="E33" s="33" t="s">
        <v>282</v>
      </c>
      <c r="F33" s="24" t="s">
        <v>283</v>
      </c>
      <c r="G33" s="101" t="s">
        <v>263</v>
      </c>
      <c r="H33" s="101" t="s">
        <v>284</v>
      </c>
      <c r="I33" s="101" t="s">
        <v>285</v>
      </c>
      <c r="J33" s="101" t="s">
        <v>286</v>
      </c>
      <c r="K33" s="101" t="s">
        <v>287</v>
      </c>
      <c r="L33" s="101" t="s">
        <v>284</v>
      </c>
      <c r="M33" s="28">
        <v>0</v>
      </c>
      <c r="N33" s="28">
        <v>1</v>
      </c>
      <c r="O33" s="98">
        <v>1</v>
      </c>
      <c r="P33" s="28">
        <v>1</v>
      </c>
      <c r="Q33" s="28">
        <v>1</v>
      </c>
      <c r="R33" s="23" t="s">
        <v>288</v>
      </c>
      <c r="S33" s="23" t="s">
        <v>289</v>
      </c>
      <c r="T33" s="23" t="s">
        <v>290</v>
      </c>
      <c r="U33" s="23" t="s">
        <v>291</v>
      </c>
      <c r="V33" s="23" t="s">
        <v>292</v>
      </c>
      <c r="W33" s="74">
        <f t="shared" si="24"/>
        <v>0</v>
      </c>
      <c r="X33" s="74">
        <v>0</v>
      </c>
      <c r="Y33" s="75">
        <f t="shared" ref="Y33:Y38" si="26">IFERROR(IF(30/W33&gt;100%,100%,X33/W33),0)</f>
        <v>0</v>
      </c>
      <c r="Z33" s="70" t="s">
        <v>81</v>
      </c>
      <c r="AA33" s="50" t="s">
        <v>81</v>
      </c>
      <c r="AB33" s="31">
        <f t="shared" si="25"/>
        <v>1</v>
      </c>
      <c r="AC33" s="79">
        <v>1</v>
      </c>
      <c r="AD33" s="71">
        <f t="shared" ref="AD33:AD38" si="27">IFERROR(IF(AC33/AB33&gt;100%,100%,AC33/AB33),0)</f>
        <v>1</v>
      </c>
      <c r="AE33" s="23" t="s">
        <v>293</v>
      </c>
      <c r="AF33" s="23" t="s">
        <v>294</v>
      </c>
      <c r="AG33" s="26">
        <f>O33</f>
        <v>1</v>
      </c>
      <c r="AH33" s="79">
        <v>0.87</v>
      </c>
      <c r="AI33" s="77">
        <f t="shared" ref="AI33:AI38" si="28">IFERROR(IF(AH33/AG33&gt;100%,100%,AH33/AG33),0)</f>
        <v>0.87</v>
      </c>
      <c r="AJ33" s="18" t="s">
        <v>295</v>
      </c>
      <c r="AK33" s="18" t="s">
        <v>296</v>
      </c>
      <c r="AL33" s="43">
        <f>P33</f>
        <v>1</v>
      </c>
      <c r="AM33" s="43"/>
      <c r="AN33" s="23"/>
      <c r="AO33" s="78">
        <f t="shared" ref="AO33:AO38" si="29">IFERROR(IF(AN33/AL33&gt;100%,100%,AN33/AL33),0)</f>
        <v>0</v>
      </c>
      <c r="AP33" s="23"/>
      <c r="AQ33" s="23"/>
      <c r="AR33" s="51">
        <f>Q33</f>
        <v>1</v>
      </c>
      <c r="AS33" s="59">
        <f>IFERROR(AVERAGE(AC33,AH33,AN33)*0.33,0)</f>
        <v>0.30855000000000005</v>
      </c>
      <c r="AT33" s="60">
        <f t="shared" ref="AT33:AT38" si="30">IFERROR(IF(AS33/AR33&gt;100%,100%,AS33/AR33),0)</f>
        <v>0.30855000000000005</v>
      </c>
      <c r="AU33" s="61" t="s">
        <v>297</v>
      </c>
      <c r="AV33" s="18"/>
      <c r="AW33" s="19"/>
      <c r="AX33" s="18"/>
      <c r="AY33" s="18" t="s">
        <v>275</v>
      </c>
      <c r="AZ33" s="18" t="s">
        <v>276</v>
      </c>
      <c r="BA33" s="18" t="s">
        <v>243</v>
      </c>
      <c r="BB33" s="18" t="s">
        <v>277</v>
      </c>
      <c r="BC33" s="131">
        <v>46013</v>
      </c>
      <c r="BD33" s="126"/>
      <c r="BE33" s="126" t="s">
        <v>278</v>
      </c>
      <c r="BF33" s="132">
        <v>46029</v>
      </c>
      <c r="BG33" s="18" t="s">
        <v>243</v>
      </c>
      <c r="BH33" s="18"/>
    </row>
    <row r="34" spans="1:60" s="27" customFormat="1" ht="150" customHeight="1">
      <c r="A34" s="41">
        <v>3</v>
      </c>
      <c r="B34" s="42" t="s">
        <v>85</v>
      </c>
      <c r="C34" s="23" t="s">
        <v>259</v>
      </c>
      <c r="D34" s="104" t="s">
        <v>298</v>
      </c>
      <c r="E34" s="33" t="s">
        <v>299</v>
      </c>
      <c r="F34" s="24" t="s">
        <v>300</v>
      </c>
      <c r="G34" s="101" t="s">
        <v>263</v>
      </c>
      <c r="H34" s="101" t="s">
        <v>301</v>
      </c>
      <c r="I34" s="101" t="s">
        <v>302</v>
      </c>
      <c r="J34" s="101" t="s">
        <v>303</v>
      </c>
      <c r="K34" s="101" t="s">
        <v>154</v>
      </c>
      <c r="L34" s="101" t="s">
        <v>301</v>
      </c>
      <c r="M34" s="39">
        <v>0</v>
      </c>
      <c r="N34" s="39">
        <v>1</v>
      </c>
      <c r="O34" s="99">
        <v>0</v>
      </c>
      <c r="P34" s="39">
        <v>1</v>
      </c>
      <c r="Q34" s="39">
        <v>2</v>
      </c>
      <c r="R34" s="23" t="s">
        <v>76</v>
      </c>
      <c r="S34" s="23" t="s">
        <v>304</v>
      </c>
      <c r="T34" s="23" t="s">
        <v>304</v>
      </c>
      <c r="U34" s="23" t="s">
        <v>270</v>
      </c>
      <c r="V34" s="23" t="s">
        <v>270</v>
      </c>
      <c r="W34" s="74">
        <f t="shared" si="24"/>
        <v>0</v>
      </c>
      <c r="X34" s="74">
        <v>0</v>
      </c>
      <c r="Y34" s="75">
        <f>IFERROR(IF(30/W34&gt;100%,100%,X34/W34),0)</f>
        <v>0</v>
      </c>
      <c r="Z34" s="70" t="s">
        <v>81</v>
      </c>
      <c r="AA34" s="50" t="s">
        <v>81</v>
      </c>
      <c r="AB34" s="80">
        <f t="shared" si="25"/>
        <v>1</v>
      </c>
      <c r="AC34" s="23">
        <v>1</v>
      </c>
      <c r="AD34" s="71">
        <f t="shared" si="27"/>
        <v>1</v>
      </c>
      <c r="AE34" s="23" t="s">
        <v>305</v>
      </c>
      <c r="AF34" s="23" t="s">
        <v>306</v>
      </c>
      <c r="AG34" s="26">
        <f>O34</f>
        <v>0</v>
      </c>
      <c r="AH34" s="23"/>
      <c r="AI34" s="77">
        <f t="shared" si="28"/>
        <v>0</v>
      </c>
      <c r="AJ34" s="23"/>
      <c r="AK34" s="23"/>
      <c r="AL34" s="43">
        <f>P34</f>
        <v>1</v>
      </c>
      <c r="AM34" s="43"/>
      <c r="AN34" s="23"/>
      <c r="AO34" s="78">
        <f t="shared" si="29"/>
        <v>0</v>
      </c>
      <c r="AP34" s="23"/>
      <c r="AQ34" s="23"/>
      <c r="AR34" s="62">
        <f>Q34</f>
        <v>2</v>
      </c>
      <c r="AS34" s="52">
        <f>IFERROR(AC34+AN34,0)</f>
        <v>1</v>
      </c>
      <c r="AT34" s="60">
        <f t="shared" si="30"/>
        <v>0.5</v>
      </c>
      <c r="AU34" s="61" t="s">
        <v>307</v>
      </c>
      <c r="AV34" s="18"/>
      <c r="AW34" s="19"/>
      <c r="AX34" s="18"/>
      <c r="AY34" s="18" t="s">
        <v>308</v>
      </c>
      <c r="AZ34" s="18" t="s">
        <v>309</v>
      </c>
      <c r="BA34" s="18" t="s">
        <v>310</v>
      </c>
      <c r="BB34" s="18"/>
      <c r="BC34" s="126"/>
      <c r="BD34" s="126"/>
      <c r="BE34" s="126" t="s">
        <v>278</v>
      </c>
      <c r="BF34" s="132">
        <v>46029</v>
      </c>
      <c r="BG34" s="18" t="s">
        <v>243</v>
      </c>
      <c r="BH34" s="18"/>
    </row>
    <row r="35" spans="1:60" s="27" customFormat="1" ht="150" hidden="1" customHeight="1">
      <c r="A35" s="41">
        <v>3</v>
      </c>
      <c r="B35" s="42" t="s">
        <v>85</v>
      </c>
      <c r="C35" s="23" t="s">
        <v>311</v>
      </c>
      <c r="D35" s="104"/>
      <c r="E35" s="33" t="s">
        <v>312</v>
      </c>
      <c r="F35" s="24" t="s">
        <v>313</v>
      </c>
      <c r="G35" s="23" t="s">
        <v>263</v>
      </c>
      <c r="H35" s="23" t="s">
        <v>314</v>
      </c>
      <c r="I35" s="23" t="s">
        <v>315</v>
      </c>
      <c r="J35" s="23" t="s">
        <v>316</v>
      </c>
      <c r="K35" s="24" t="s">
        <v>154</v>
      </c>
      <c r="L35" s="24" t="s">
        <v>317</v>
      </c>
      <c r="M35" s="28">
        <v>1</v>
      </c>
      <c r="N35" s="28">
        <v>0</v>
      </c>
      <c r="O35" s="98">
        <v>0</v>
      </c>
      <c r="P35" s="28">
        <v>0</v>
      </c>
      <c r="Q35" s="28">
        <v>1</v>
      </c>
      <c r="R35" s="23" t="s">
        <v>76</v>
      </c>
      <c r="S35" s="23" t="s">
        <v>318</v>
      </c>
      <c r="T35" s="23" t="s">
        <v>319</v>
      </c>
      <c r="U35" s="23" t="s">
        <v>270</v>
      </c>
      <c r="V35" s="23" t="s">
        <v>320</v>
      </c>
      <c r="W35" s="74">
        <f t="shared" si="24"/>
        <v>1</v>
      </c>
      <c r="X35" s="90">
        <f>32/39</f>
        <v>0.82051282051282048</v>
      </c>
      <c r="Y35" s="91">
        <f>IFERROR(IF(X35/W35&gt;100%,100%,X35/W35),0)</f>
        <v>0.82051282051282048</v>
      </c>
      <c r="Z35" s="23" t="s">
        <v>321</v>
      </c>
      <c r="AA35" s="23" t="s">
        <v>322</v>
      </c>
      <c r="AB35" s="31">
        <f t="shared" si="25"/>
        <v>0</v>
      </c>
      <c r="AC35" s="81">
        <v>0</v>
      </c>
      <c r="AD35" s="71">
        <f>IFERROR(IF(AC35/AB35&gt;100%,100%,AC35/AB35),0)</f>
        <v>0</v>
      </c>
      <c r="AE35" s="23" t="s">
        <v>323</v>
      </c>
      <c r="AF35" s="23" t="s">
        <v>323</v>
      </c>
      <c r="AG35" s="26">
        <f>O35</f>
        <v>0</v>
      </c>
      <c r="AH35" s="23"/>
      <c r="AI35" s="77">
        <f>IFERROR(IF(AH35/AG35&gt;100%,100%,AH35/AG35),0)</f>
        <v>0</v>
      </c>
      <c r="AJ35" s="23"/>
      <c r="AK35" s="23"/>
      <c r="AL35" s="43">
        <f>P35</f>
        <v>0</v>
      </c>
      <c r="AM35" s="43"/>
      <c r="AN35" s="23"/>
      <c r="AO35" s="78">
        <f t="shared" si="29"/>
        <v>0</v>
      </c>
      <c r="AP35" s="23"/>
      <c r="AQ35" s="23"/>
      <c r="AR35" s="63">
        <v>1</v>
      </c>
      <c r="AS35" s="52">
        <f>IFERROR(X35+AC35+AH35+AN35,0)</f>
        <v>0.82051282051282048</v>
      </c>
      <c r="AT35" s="60">
        <f>IFERROR(IF(AS35/AR35&gt;100%,100%,AS35/AR35),0)</f>
        <v>0.82051282051282048</v>
      </c>
      <c r="AU35" s="61" t="s">
        <v>324</v>
      </c>
      <c r="AV35" s="18"/>
      <c r="AW35" s="19"/>
      <c r="AX35" s="18"/>
      <c r="AY35" s="18"/>
      <c r="AZ35" s="18"/>
      <c r="BA35" s="18"/>
      <c r="BB35" s="18"/>
      <c r="BC35" s="126"/>
      <c r="BD35" s="126"/>
      <c r="BE35" s="126"/>
      <c r="BF35" s="18"/>
      <c r="BG35" s="18"/>
      <c r="BH35" s="18"/>
    </row>
    <row r="36" spans="1:60" s="27" customFormat="1" ht="150" customHeight="1">
      <c r="A36" s="41">
        <v>3</v>
      </c>
      <c r="B36" s="42" t="s">
        <v>85</v>
      </c>
      <c r="C36" s="23" t="s">
        <v>311</v>
      </c>
      <c r="D36" s="104" t="s">
        <v>325</v>
      </c>
      <c r="E36" s="33" t="s">
        <v>326</v>
      </c>
      <c r="F36" s="24" t="s">
        <v>327</v>
      </c>
      <c r="G36" s="101" t="s">
        <v>263</v>
      </c>
      <c r="H36" s="101" t="s">
        <v>328</v>
      </c>
      <c r="I36" s="101" t="s">
        <v>329</v>
      </c>
      <c r="J36" s="101" t="s">
        <v>143</v>
      </c>
      <c r="K36" s="101" t="s">
        <v>131</v>
      </c>
      <c r="L36" s="101" t="s">
        <v>328</v>
      </c>
      <c r="M36" s="29">
        <v>1</v>
      </c>
      <c r="N36" s="29">
        <v>1</v>
      </c>
      <c r="O36" s="100">
        <v>1</v>
      </c>
      <c r="P36" s="29">
        <v>1</v>
      </c>
      <c r="Q36" s="29">
        <v>1</v>
      </c>
      <c r="R36" s="23" t="s">
        <v>330</v>
      </c>
      <c r="S36" s="23" t="s">
        <v>331</v>
      </c>
      <c r="T36" s="23" t="s">
        <v>332</v>
      </c>
      <c r="U36" s="23" t="s">
        <v>270</v>
      </c>
      <c r="V36" s="23" t="s">
        <v>320</v>
      </c>
      <c r="W36" s="74">
        <f t="shared" si="24"/>
        <v>1</v>
      </c>
      <c r="X36" s="90">
        <f>38/75</f>
        <v>0.50666666666666671</v>
      </c>
      <c r="Y36" s="91">
        <f>IFERROR(IF(X36/W36&gt;100%,100%,X36/W36),0)</f>
        <v>0.50666666666666671</v>
      </c>
      <c r="Z36" s="23" t="s">
        <v>333</v>
      </c>
      <c r="AA36" s="23" t="s">
        <v>322</v>
      </c>
      <c r="AB36" s="31">
        <f t="shared" si="25"/>
        <v>1</v>
      </c>
      <c r="AC36" s="79">
        <v>0.68</v>
      </c>
      <c r="AD36" s="71">
        <f t="shared" si="27"/>
        <v>0.68</v>
      </c>
      <c r="AE36" s="23" t="s">
        <v>334</v>
      </c>
      <c r="AF36" s="23" t="s">
        <v>335</v>
      </c>
      <c r="AG36" s="26">
        <f>O36</f>
        <v>1</v>
      </c>
      <c r="AH36" s="81">
        <v>0.71509999999999996</v>
      </c>
      <c r="AI36" s="77">
        <f t="shared" si="28"/>
        <v>0.71509999999999996</v>
      </c>
      <c r="AJ36" s="18" t="s">
        <v>336</v>
      </c>
      <c r="AK36" s="18" t="s">
        <v>322</v>
      </c>
      <c r="AL36" s="43">
        <f>P36</f>
        <v>1</v>
      </c>
      <c r="AM36" s="43"/>
      <c r="AN36" s="23"/>
      <c r="AO36" s="78">
        <f t="shared" si="29"/>
        <v>0</v>
      </c>
      <c r="AP36" s="23"/>
      <c r="AQ36" s="23"/>
      <c r="AR36" s="51">
        <f>Q36</f>
        <v>1</v>
      </c>
      <c r="AS36" s="88">
        <f>IFERROR(AVERAGE(X36,AC36,AH36,AN36)*0.5,0)</f>
        <v>0.31696111111111108</v>
      </c>
      <c r="AT36" s="89">
        <f>IFERROR(IF(AS36/AR36&gt;100%,100%,AS36/AR36),0)</f>
        <v>0.31696111111111108</v>
      </c>
      <c r="AU36" s="61" t="s">
        <v>337</v>
      </c>
      <c r="AV36" s="18"/>
      <c r="AW36" s="19"/>
      <c r="AX36" s="18"/>
      <c r="AY36" s="18" t="s">
        <v>275</v>
      </c>
      <c r="AZ36" s="18" t="s">
        <v>276</v>
      </c>
      <c r="BA36" s="18" t="s">
        <v>243</v>
      </c>
      <c r="BB36" s="18" t="s">
        <v>277</v>
      </c>
      <c r="BC36" s="131">
        <v>46013</v>
      </c>
      <c r="BD36" s="126"/>
      <c r="BE36" s="126" t="s">
        <v>278</v>
      </c>
      <c r="BF36" s="132">
        <v>46029</v>
      </c>
      <c r="BG36" s="18" t="s">
        <v>243</v>
      </c>
      <c r="BH36" s="18"/>
    </row>
    <row r="37" spans="1:60" s="27" customFormat="1" ht="150" hidden="1" customHeight="1">
      <c r="A37" s="41">
        <v>3</v>
      </c>
      <c r="B37" s="42" t="s">
        <v>85</v>
      </c>
      <c r="C37" s="23" t="s">
        <v>338</v>
      </c>
      <c r="D37" s="104"/>
      <c r="E37" s="33" t="s">
        <v>339</v>
      </c>
      <c r="F37" s="23" t="s">
        <v>340</v>
      </c>
      <c r="G37" s="23" t="s">
        <v>263</v>
      </c>
      <c r="H37" s="23" t="s">
        <v>341</v>
      </c>
      <c r="I37" s="23" t="s">
        <v>342</v>
      </c>
      <c r="J37" s="23" t="s">
        <v>343</v>
      </c>
      <c r="K37" s="24" t="s">
        <v>154</v>
      </c>
      <c r="L37" s="24" t="s">
        <v>341</v>
      </c>
      <c r="M37" s="29">
        <v>0</v>
      </c>
      <c r="N37" s="29">
        <v>1</v>
      </c>
      <c r="O37" s="100">
        <v>0</v>
      </c>
      <c r="P37" s="29">
        <v>0</v>
      </c>
      <c r="Q37" s="29">
        <v>1</v>
      </c>
      <c r="R37" s="23" t="s">
        <v>76</v>
      </c>
      <c r="S37" s="23" t="s">
        <v>341</v>
      </c>
      <c r="T37" s="23" t="s">
        <v>249</v>
      </c>
      <c r="U37" s="23" t="s">
        <v>270</v>
      </c>
      <c r="V37" s="23" t="s">
        <v>344</v>
      </c>
      <c r="W37" s="74">
        <f t="shared" si="24"/>
        <v>0</v>
      </c>
      <c r="X37" s="74">
        <v>0</v>
      </c>
      <c r="Y37" s="75">
        <f>IFERROR(IF(30/W37&gt;100%,100%,X37/W37),0)</f>
        <v>0</v>
      </c>
      <c r="Z37" s="70" t="s">
        <v>81</v>
      </c>
      <c r="AA37" s="50" t="s">
        <v>81</v>
      </c>
      <c r="AB37" s="31">
        <f t="shared" si="25"/>
        <v>1</v>
      </c>
      <c r="AC37" s="87">
        <v>0.2</v>
      </c>
      <c r="AD37" s="71">
        <f>IFERROR(IF(AC37/AB37&gt;100%,100%,AC37/AB37),0)</f>
        <v>0.2</v>
      </c>
      <c r="AE37" s="82" t="s">
        <v>345</v>
      </c>
      <c r="AF37" s="23" t="s">
        <v>346</v>
      </c>
      <c r="AG37" s="26">
        <f t="shared" ref="AG37:AG38" si="31">O37</f>
        <v>0</v>
      </c>
      <c r="AH37" s="23"/>
      <c r="AI37" s="77">
        <f>IFERROR(IF(AH37/AG37&gt;100%,100%,AH37/AG37),0)</f>
        <v>0</v>
      </c>
      <c r="AJ37" s="23"/>
      <c r="AK37" s="23"/>
      <c r="AL37" s="43"/>
      <c r="AM37" s="43"/>
      <c r="AN37" s="23"/>
      <c r="AO37" s="78">
        <f t="shared" si="29"/>
        <v>0</v>
      </c>
      <c r="AP37" s="23"/>
      <c r="AQ37" s="23"/>
      <c r="AR37" s="62">
        <f>Q37</f>
        <v>1</v>
      </c>
      <c r="AS37" s="52">
        <f>IFERROR(X37+AC37+AH37+AN37,0)</f>
        <v>0.2</v>
      </c>
      <c r="AT37" s="60">
        <f>IFERROR(IF(AS37/AR37&gt;100%,100%,AS37/AR37),0)</f>
        <v>0.2</v>
      </c>
      <c r="AU37" s="61" t="s">
        <v>347</v>
      </c>
      <c r="AW37" s="121"/>
    </row>
    <row r="38" spans="1:60" s="27" customFormat="1" ht="150" hidden="1" customHeight="1">
      <c r="A38" s="41">
        <v>3</v>
      </c>
      <c r="B38" s="42" t="s">
        <v>85</v>
      </c>
      <c r="C38" s="23" t="s">
        <v>338</v>
      </c>
      <c r="D38" s="104"/>
      <c r="E38" s="33" t="s">
        <v>348</v>
      </c>
      <c r="F38" s="23" t="s">
        <v>349</v>
      </c>
      <c r="G38" s="23" t="s">
        <v>263</v>
      </c>
      <c r="H38" s="23" t="s">
        <v>350</v>
      </c>
      <c r="I38" s="23" t="s">
        <v>351</v>
      </c>
      <c r="J38" s="23" t="s">
        <v>343</v>
      </c>
      <c r="K38" s="24" t="s">
        <v>154</v>
      </c>
      <c r="L38" s="24" t="s">
        <v>350</v>
      </c>
      <c r="M38" s="29">
        <v>0</v>
      </c>
      <c r="N38" s="29">
        <v>0</v>
      </c>
      <c r="O38" s="100">
        <v>0</v>
      </c>
      <c r="P38" s="29">
        <v>1</v>
      </c>
      <c r="Q38" s="29">
        <v>1</v>
      </c>
      <c r="R38" s="23" t="s">
        <v>76</v>
      </c>
      <c r="S38" s="23" t="s">
        <v>352</v>
      </c>
      <c r="T38" s="23" t="s">
        <v>353</v>
      </c>
      <c r="U38" s="23" t="s">
        <v>270</v>
      </c>
      <c r="V38" s="23" t="s">
        <v>344</v>
      </c>
      <c r="W38" s="74">
        <f t="shared" si="24"/>
        <v>0</v>
      </c>
      <c r="X38" s="74">
        <v>0</v>
      </c>
      <c r="Y38" s="75">
        <f t="shared" si="26"/>
        <v>0</v>
      </c>
      <c r="Z38" s="70" t="s">
        <v>81</v>
      </c>
      <c r="AA38" s="50" t="s">
        <v>81</v>
      </c>
      <c r="AB38" s="31">
        <f t="shared" si="25"/>
        <v>0</v>
      </c>
      <c r="AC38" s="81">
        <v>0</v>
      </c>
      <c r="AD38" s="71">
        <f t="shared" si="27"/>
        <v>0</v>
      </c>
      <c r="AE38" s="23" t="s">
        <v>323</v>
      </c>
      <c r="AF38" s="23" t="s">
        <v>323</v>
      </c>
      <c r="AG38" s="26">
        <f t="shared" si="31"/>
        <v>0</v>
      </c>
      <c r="AH38" s="23"/>
      <c r="AI38" s="77">
        <f t="shared" si="28"/>
        <v>0</v>
      </c>
      <c r="AJ38" s="23"/>
      <c r="AK38" s="23"/>
      <c r="AL38" s="43"/>
      <c r="AM38" s="43"/>
      <c r="AN38" s="23"/>
      <c r="AO38" s="78">
        <f t="shared" si="29"/>
        <v>0</v>
      </c>
      <c r="AP38" s="23"/>
      <c r="AQ38" s="23"/>
      <c r="AR38" s="62">
        <f>Q38</f>
        <v>1</v>
      </c>
      <c r="AS38" s="52">
        <f>IFERROR(X38+AC38+AH38+AN38,0)</f>
        <v>0</v>
      </c>
      <c r="AT38" s="60">
        <f t="shared" si="30"/>
        <v>0</v>
      </c>
      <c r="AU38" s="61" t="s">
        <v>354</v>
      </c>
      <c r="AW38" s="121"/>
    </row>
    <row r="39" spans="1:60" s="5" customFormat="1" ht="15.75" customHeight="1">
      <c r="A39" s="10"/>
      <c r="B39" s="10"/>
      <c r="C39" s="10"/>
      <c r="D39" s="103"/>
      <c r="E39" s="10"/>
      <c r="F39" s="11" t="s">
        <v>355</v>
      </c>
      <c r="G39" s="11"/>
      <c r="H39" s="11"/>
      <c r="I39" s="11"/>
      <c r="J39" s="11"/>
      <c r="K39" s="11"/>
      <c r="L39" s="11"/>
      <c r="M39" s="12"/>
      <c r="N39" s="12"/>
      <c r="O39" s="12"/>
      <c r="P39" s="12"/>
      <c r="Q39" s="12"/>
      <c r="R39" s="11"/>
      <c r="S39" s="10"/>
      <c r="T39" s="10"/>
      <c r="U39" s="10"/>
      <c r="V39" s="10"/>
      <c r="W39" s="12"/>
      <c r="X39" s="12"/>
      <c r="Y39" s="53">
        <f>AVERAGE(Y35,Y36)*20%</f>
        <v>0.1327179487179487</v>
      </c>
      <c r="Z39" s="10"/>
      <c r="AA39" s="10"/>
      <c r="AB39" s="12"/>
      <c r="AC39" s="12"/>
      <c r="AD39" s="53">
        <f>AVERAGE(AD32,AD33,AD34,AD36,AD37)*20%</f>
        <v>0.1552</v>
      </c>
      <c r="AE39" s="10"/>
      <c r="AF39" s="10"/>
      <c r="AG39" s="12"/>
      <c r="AH39" s="12"/>
      <c r="AI39" s="53">
        <f>AVERAGE(AI32:AI36)*20%</f>
        <v>6.3404000000000002E-2</v>
      </c>
      <c r="AJ39" s="10"/>
      <c r="AK39" s="10"/>
      <c r="AL39" s="185"/>
      <c r="AM39" s="185"/>
      <c r="AN39" s="12"/>
      <c r="AO39" s="53">
        <f>AVERAGE(AO32:AO36)*20%</f>
        <v>0</v>
      </c>
      <c r="AP39" s="10"/>
      <c r="AQ39" s="10"/>
      <c r="AR39" s="15"/>
      <c r="AS39" s="15"/>
      <c r="AT39" s="53">
        <f>AVERAGE(AT32,AT33,AT34,AT35,AT36,AT37)*20%</f>
        <v>9.0700797720797741E-2</v>
      </c>
      <c r="AU39" s="10"/>
      <c r="AW39" s="188"/>
    </row>
    <row r="40" spans="1:60" s="9" customFormat="1" ht="18.75" customHeight="1">
      <c r="A40" s="6"/>
      <c r="B40" s="6"/>
      <c r="C40" s="6"/>
      <c r="D40" s="105"/>
      <c r="E40" s="6"/>
      <c r="F40" s="7" t="s">
        <v>356</v>
      </c>
      <c r="G40" s="6"/>
      <c r="H40" s="6"/>
      <c r="I40" s="6"/>
      <c r="J40" s="6"/>
      <c r="K40" s="6"/>
      <c r="L40" s="6"/>
      <c r="M40" s="8"/>
      <c r="N40" s="8"/>
      <c r="O40" s="8"/>
      <c r="P40" s="8"/>
      <c r="Q40" s="8"/>
      <c r="R40" s="6"/>
      <c r="S40" s="6"/>
      <c r="T40" s="6"/>
      <c r="U40" s="6"/>
      <c r="V40" s="6"/>
      <c r="W40" s="8"/>
      <c r="X40" s="8"/>
      <c r="Y40" s="54">
        <f>Y31+Y39</f>
        <v>0.74834969474969482</v>
      </c>
      <c r="Z40" s="6"/>
      <c r="AA40" s="6"/>
      <c r="AB40" s="8"/>
      <c r="AC40" s="8"/>
      <c r="AD40" s="54">
        <f>AD31+AD39</f>
        <v>0.74590685340802987</v>
      </c>
      <c r="AE40" s="6"/>
      <c r="AF40" s="6"/>
      <c r="AG40" s="8"/>
      <c r="AH40" s="8"/>
      <c r="AI40" s="54">
        <f>AI31+AI39</f>
        <v>0.26911828571428575</v>
      </c>
      <c r="AJ40" s="6"/>
      <c r="AK40" s="6"/>
      <c r="AL40" s="186"/>
      <c r="AM40" s="186"/>
      <c r="AN40" s="8"/>
      <c r="AO40" s="54">
        <f>AO31+AO39</f>
        <v>0</v>
      </c>
      <c r="AP40" s="6"/>
      <c r="AQ40" s="6"/>
      <c r="AR40" s="16"/>
      <c r="AS40" s="16"/>
      <c r="AT40" s="54">
        <f>AT31+AT39</f>
        <v>0.52345819303882568</v>
      </c>
      <c r="AU40" s="6"/>
      <c r="AW40" s="189"/>
    </row>
  </sheetData>
  <mergeCells count="26">
    <mergeCell ref="AV13:AX13"/>
    <mergeCell ref="AY13:BE13"/>
    <mergeCell ref="AY14:BA14"/>
    <mergeCell ref="BB14:BD14"/>
    <mergeCell ref="BE14:BG14"/>
    <mergeCell ref="S12:V13"/>
    <mergeCell ref="G4:L4"/>
    <mergeCell ref="I5:L5"/>
    <mergeCell ref="I6:L6"/>
    <mergeCell ref="I7:L7"/>
    <mergeCell ref="I8:L8"/>
    <mergeCell ref="A12:B13"/>
    <mergeCell ref="C12:C15"/>
    <mergeCell ref="A1:L1"/>
    <mergeCell ref="M1:Q1"/>
    <mergeCell ref="E12:G13"/>
    <mergeCell ref="H12:R13"/>
    <mergeCell ref="A2:L2"/>
    <mergeCell ref="I9:L9"/>
    <mergeCell ref="I10:L10"/>
    <mergeCell ref="D12:D15"/>
    <mergeCell ref="W12:AA13"/>
    <mergeCell ref="AB12:AF13"/>
    <mergeCell ref="AG12:AK13"/>
    <mergeCell ref="AL12:AQ13"/>
    <mergeCell ref="AR12:AU13"/>
  </mergeCells>
  <phoneticPr fontId="19" type="noConversion"/>
  <dataValidations count="1">
    <dataValidation allowBlank="1" showInputMessage="1" showErrorMessage="1" error="Escriba un texto " promptTitle="Cualquier contenido" sqref="G15 G3:G11" xr:uid="{00000000-0002-0000-0000-000000000000}"/>
  </dataValidations>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error="Escriba un texto " promptTitle="Cualquier contenido" xr:uid="{00000000-0002-0000-0000-000001000000}">
          <x14:formula1>
            <xm:f>Listas!$A$2:$A$4</xm:f>
          </x14:formula1>
          <xm:sqref>G12:G14 G1 G16:G1048576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defaultColWidth="11.42578125" defaultRowHeight="14.45"/>
  <cols>
    <col min="1" max="1" width="34.5703125" bestFit="1" customWidth="1"/>
  </cols>
  <sheetData>
    <row r="1" spans="1:1">
      <c r="A1" t="s">
        <v>37</v>
      </c>
    </row>
    <row r="2" spans="1:1">
      <c r="A2" t="s">
        <v>70</v>
      </c>
    </row>
    <row r="3" spans="1:1">
      <c r="A3" t="s">
        <v>140</v>
      </c>
    </row>
    <row r="4" spans="1:1">
      <c r="A4" t="s">
        <v>263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Flow_SignoffStatus xmlns="4d1d2e24-7be0-47eb-a1db-99cc6d75caff" xsi:nil="true"/>
    <lcf76f155ced4ddcb4097134ff3c332f xmlns="4d1d2e24-7be0-47eb-a1db-99cc6d75caff">
      <Terms xmlns="http://schemas.microsoft.com/office/infopath/2007/PartnerControls"/>
    </lcf76f155ced4ddcb4097134ff3c332f>
    <TaxCatchAll xmlns="d6eaa91c-3afb-4015-aba1-5ff992c1a5ca"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41BFFB4411CFC54CA6A3FA228255AE4E" ma:contentTypeVersion="20" ma:contentTypeDescription="Crear nuevo documento." ma:contentTypeScope="" ma:versionID="d2347bd3c34e1818504415d6e3d9b6c1">
  <xsd:schema xmlns:xsd="http://www.w3.org/2001/XMLSchema" xmlns:xs="http://www.w3.org/2001/XMLSchema" xmlns:p="http://schemas.microsoft.com/office/2006/metadata/properties" xmlns:ns2="4d1d2e24-7be0-47eb-a1db-99cc6d75caff" xmlns:ns3="d6eaa91c-3afb-4015-aba1-5ff992c1a5ca" targetNamespace="http://schemas.microsoft.com/office/2006/metadata/properties" ma:root="true" ma:fieldsID="79ac676671c92fd0c0c92606b160fe6d" ns2:_="" ns3:_="">
    <xsd:import namespace="4d1d2e24-7be0-47eb-a1db-99cc6d75caff"/>
    <xsd:import namespace="d6eaa91c-3afb-4015-aba1-5ff992c1a5c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_Flow_SignoffStatu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1d2e24-7be0-47eb-a1db-99cc6d75ca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_Flow_SignoffStatus" ma:index="18" nillable="true" ma:displayName="Estado de aprobación" ma:internalName="Estado_x0020_de_x0020_aprobaci_x00f3_n">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Etiquetas de imagen" ma:readOnly="false" ma:fieldId="{5cf76f15-5ced-4ddc-b409-7134ff3c332f}" ma:taxonomyMulti="true" ma:sspId="1310d8ee-99bf-4ea4-9dbe-e9e068685e8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6eaa91c-3afb-4015-aba1-5ff992c1a5ca"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4" nillable="true" ma:displayName="Taxonomy Catch All Column" ma:hidden="true" ma:list="{3879f101-e3f4-43e5-bfb2-af477e66da4d}" ma:internalName="TaxCatchAll" ma:showField="CatchAllData" ma:web="d6eaa91c-3afb-4015-aba1-5ff992c1a5c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65251AB-C88B-4079-B78F-2291AC2E7ABC}"/>
</file>

<file path=customXml/itemProps2.xml><?xml version="1.0" encoding="utf-8"?>
<ds:datastoreItem xmlns:ds="http://schemas.openxmlformats.org/officeDocument/2006/customXml" ds:itemID="{1BD912C2-67FF-4F74-B857-B8D2F5FE6CA6}"/>
</file>

<file path=customXml/itemProps3.xml><?xml version="1.0" encoding="utf-8"?>
<ds:datastoreItem xmlns:ds="http://schemas.openxmlformats.org/officeDocument/2006/customXml" ds:itemID="{E76726CF-4968-4B1F-9A98-F9D9E5ABB76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liliana casas</dc:creator>
  <cp:keywords/>
  <dc:description/>
  <cp:lastModifiedBy>Laura Juliette Garcia Luis</cp:lastModifiedBy>
  <cp:revision/>
  <dcterms:created xsi:type="dcterms:W3CDTF">2021-01-25T18:44:53Z</dcterms:created>
  <dcterms:modified xsi:type="dcterms:W3CDTF">2025-12-23T04:46:33Z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0x01010041BFFB4411CFC54CA6A3FA228255AE4E</vt:lpwstr>
  </property>
  <property fmtid="{D5CDD505-2E9C-101B-9397-08002B2CF9AE}" pid="3" name="MediaServiceImageTags">
    <vt:lpwstr/>
  </property>
</Properties>
</file>