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biernobogota-my.sharepoint.com/personal/dora_guevara_gobiernobogota_gov_co/Documents/1.OAP/PLAN DE GESTION 2023_AL/Alcaldias Locales/07_Bosa/"/>
    </mc:Choice>
  </mc:AlternateContent>
  <xr:revisionPtr revIDLastSave="196" documentId="13_ncr:1_{0C5E3448-209F-4A9A-85B5-017CB6A4CAC5}" xr6:coauthVersionLast="47" xr6:coauthVersionMax="47" xr10:uidLastSave="{561EA06A-A8C7-4E97-980E-EE00CC2DECE5}"/>
  <bookViews>
    <workbookView xWindow="-120" yWindow="-120" windowWidth="29040" windowHeight="15840" xr2:uid="{00000000-000D-0000-FFFF-FFFF00000000}"/>
  </bookViews>
  <sheets>
    <sheet name="Hoja1" sheetId="1" r:id="rId1"/>
    <sheet name="Lista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0" i="1" l="1"/>
  <c r="AM39" i="1"/>
  <c r="AM35" i="1"/>
  <c r="AM34" i="1"/>
  <c r="AQ37" i="1" l="1"/>
  <c r="AQ36" i="1" l="1"/>
  <c r="AQ33" i="1"/>
  <c r="AQ34" i="1"/>
  <c r="AQ35" i="1"/>
  <c r="AQ31" i="1"/>
  <c r="AQ29" i="1"/>
  <c r="AQ30" i="1"/>
  <c r="AQ25" i="1"/>
  <c r="AQ26" i="1"/>
  <c r="AQ27" i="1"/>
  <c r="AQ28" i="1"/>
  <c r="AQ24" i="1"/>
  <c r="AQ22" i="1"/>
  <c r="AQ21" i="1"/>
  <c r="AA36" i="1"/>
  <c r="AC36" i="1" s="1"/>
  <c r="AP37" i="1"/>
  <c r="AP39" i="1" l="1"/>
  <c r="AR39" i="1" s="1"/>
  <c r="AK39" i="1"/>
  <c r="AF39" i="1"/>
  <c r="AH39" i="1" s="1"/>
  <c r="AA39" i="1"/>
  <c r="V39" i="1"/>
  <c r="X39" i="1" s="1"/>
  <c r="AP38" i="1"/>
  <c r="AR38" i="1" s="1"/>
  <c r="AA38" i="1"/>
  <c r="V38" i="1"/>
  <c r="X38" i="1" s="1"/>
  <c r="AR37" i="1"/>
  <c r="AK37" i="1"/>
  <c r="AF37" i="1"/>
  <c r="AH37" i="1" s="1"/>
  <c r="AA37" i="1"/>
  <c r="AC37" i="1" s="1"/>
  <c r="V37" i="1"/>
  <c r="AP36" i="1"/>
  <c r="AK36" i="1"/>
  <c r="AF36" i="1"/>
  <c r="V36" i="1"/>
  <c r="X36" i="1" s="1"/>
  <c r="AP35" i="1"/>
  <c r="AR35" i="1" s="1"/>
  <c r="AK35" i="1"/>
  <c r="AF35" i="1"/>
  <c r="AH35" i="1" s="1"/>
  <c r="AA35" i="1"/>
  <c r="AC35" i="1" s="1"/>
  <c r="V35" i="1"/>
  <c r="AP34" i="1"/>
  <c r="AK34" i="1"/>
  <c r="AF34" i="1"/>
  <c r="AH34" i="1" s="1"/>
  <c r="AA34" i="1"/>
  <c r="AC34" i="1" s="1"/>
  <c r="V34" i="1"/>
  <c r="X34" i="1" s="1"/>
  <c r="AP33" i="1"/>
  <c r="AR33" i="1" s="1"/>
  <c r="AK33" i="1"/>
  <c r="AM33" i="1" s="1"/>
  <c r="AF33" i="1"/>
  <c r="AA33" i="1"/>
  <c r="AC33" i="1" s="1"/>
  <c r="V33" i="1"/>
  <c r="P24" i="1"/>
  <c r="P25" i="1"/>
  <c r="V23" i="1"/>
  <c r="P27" i="1"/>
  <c r="P28" i="1"/>
  <c r="P29" i="1"/>
  <c r="P30" i="1"/>
  <c r="P31" i="1"/>
  <c r="P26" i="1"/>
  <c r="AH40" i="1" l="1"/>
  <c r="AC40" i="1"/>
  <c r="X40" i="1"/>
  <c r="AR34" i="1"/>
  <c r="AR40" i="1" s="1"/>
  <c r="AR36" i="1"/>
  <c r="AP16" i="1"/>
  <c r="AR16" i="1" s="1"/>
  <c r="AK16" i="1"/>
  <c r="AM16" i="1" s="1"/>
  <c r="AP31" i="1"/>
  <c r="AR31" i="1" s="1"/>
  <c r="AP30" i="1"/>
  <c r="AR30" i="1" s="1"/>
  <c r="AP29" i="1"/>
  <c r="AR29" i="1" s="1"/>
  <c r="AP28" i="1"/>
  <c r="AR28" i="1" s="1"/>
  <c r="AP27" i="1"/>
  <c r="AR27" i="1" s="1"/>
  <c r="AP26" i="1"/>
  <c r="AR26" i="1" s="1"/>
  <c r="AP25" i="1"/>
  <c r="AR25" i="1" s="1"/>
  <c r="AP24" i="1"/>
  <c r="AR24" i="1" s="1"/>
  <c r="AP23" i="1"/>
  <c r="AR23" i="1" s="1"/>
  <c r="AP22" i="1"/>
  <c r="AR22" i="1" s="1"/>
  <c r="AP21" i="1"/>
  <c r="AR21" i="1" s="1"/>
  <c r="AP20" i="1"/>
  <c r="AR20" i="1" s="1"/>
  <c r="AP19" i="1"/>
  <c r="AR19" i="1" s="1"/>
  <c r="AP18" i="1"/>
  <c r="AR18" i="1" s="1"/>
  <c r="AP17" i="1"/>
  <c r="AR17" i="1" s="1"/>
  <c r="AK31" i="1"/>
  <c r="AM31" i="1" s="1"/>
  <c r="AK30" i="1"/>
  <c r="AM30" i="1" s="1"/>
  <c r="AK29" i="1"/>
  <c r="AM29" i="1" s="1"/>
  <c r="AK28" i="1"/>
  <c r="AM28" i="1" s="1"/>
  <c r="AK27" i="1"/>
  <c r="AM27" i="1"/>
  <c r="AK26" i="1"/>
  <c r="AM26" i="1" s="1"/>
  <c r="AK25" i="1"/>
  <c r="AM25" i="1" s="1"/>
  <c r="AK24" i="1"/>
  <c r="AM24" i="1" s="1"/>
  <c r="AK23" i="1"/>
  <c r="AM23" i="1" s="1"/>
  <c r="AK22" i="1"/>
  <c r="AM22" i="1" s="1"/>
  <c r="AK21" i="1"/>
  <c r="AM21" i="1" s="1"/>
  <c r="AK20" i="1"/>
  <c r="AM20" i="1" s="1"/>
  <c r="AK19" i="1"/>
  <c r="AM19" i="1" s="1"/>
  <c r="AK18" i="1"/>
  <c r="AM18" i="1" s="1"/>
  <c r="AK17" i="1"/>
  <c r="AM17" i="1" s="1"/>
  <c r="AF31" i="1"/>
  <c r="AH31" i="1" s="1"/>
  <c r="AF30" i="1"/>
  <c r="AH30" i="1" s="1"/>
  <c r="AF29" i="1"/>
  <c r="AH29" i="1" s="1"/>
  <c r="AF28" i="1"/>
  <c r="AH28" i="1" s="1"/>
  <c r="AF27" i="1"/>
  <c r="AH27" i="1" s="1"/>
  <c r="AF26" i="1"/>
  <c r="AH26" i="1" s="1"/>
  <c r="AF25" i="1"/>
  <c r="AH25" i="1" s="1"/>
  <c r="AF24" i="1"/>
  <c r="AH24" i="1" s="1"/>
  <c r="AF23" i="1"/>
  <c r="AH23" i="1" s="1"/>
  <c r="AF22" i="1"/>
  <c r="AH22" i="1" s="1"/>
  <c r="AF21" i="1"/>
  <c r="AH21" i="1" s="1"/>
  <c r="AF20" i="1"/>
  <c r="AH20" i="1" s="1"/>
  <c r="AF19" i="1"/>
  <c r="AH19" i="1" s="1"/>
  <c r="AF18" i="1"/>
  <c r="AH18" i="1" s="1"/>
  <c r="AF17" i="1"/>
  <c r="AH17" i="1" s="1"/>
  <c r="AF16" i="1"/>
  <c r="AH16" i="1" s="1"/>
  <c r="AH32" i="1" s="1"/>
  <c r="AA31" i="1"/>
  <c r="AC31" i="1" s="1"/>
  <c r="AA30" i="1"/>
  <c r="AC30" i="1" s="1"/>
  <c r="AA29" i="1"/>
  <c r="AC29" i="1" s="1"/>
  <c r="AA28" i="1"/>
  <c r="AC28" i="1" s="1"/>
  <c r="AA27" i="1"/>
  <c r="AC27" i="1" s="1"/>
  <c r="AA26" i="1"/>
  <c r="AC26" i="1" s="1"/>
  <c r="AA25" i="1"/>
  <c r="AC25" i="1" s="1"/>
  <c r="AA24" i="1"/>
  <c r="AC24" i="1" s="1"/>
  <c r="AA23" i="1"/>
  <c r="AA22" i="1"/>
  <c r="AC22" i="1" s="1"/>
  <c r="AA21" i="1"/>
  <c r="AC21" i="1" s="1"/>
  <c r="AA20" i="1"/>
  <c r="AC20" i="1"/>
  <c r="AA19" i="1"/>
  <c r="AC19" i="1" s="1"/>
  <c r="AA18" i="1"/>
  <c r="AC18" i="1" s="1"/>
  <c r="AA17" i="1"/>
  <c r="AC17" i="1" s="1"/>
  <c r="AA16" i="1"/>
  <c r="AC16" i="1" s="1"/>
  <c r="V31" i="1"/>
  <c r="X31" i="1" s="1"/>
  <c r="V30" i="1"/>
  <c r="X30" i="1" s="1"/>
  <c r="V29" i="1"/>
  <c r="X29" i="1" s="1"/>
  <c r="V28" i="1"/>
  <c r="X28" i="1" s="1"/>
  <c r="V27" i="1"/>
  <c r="X27" i="1" s="1"/>
  <c r="V26" i="1"/>
  <c r="X26" i="1" s="1"/>
  <c r="V25" i="1"/>
  <c r="X25" i="1" s="1"/>
  <c r="V24" i="1"/>
  <c r="X24" i="1" s="1"/>
  <c r="V22" i="1"/>
  <c r="X22" i="1" s="1"/>
  <c r="V21" i="1"/>
  <c r="X21" i="1" s="1"/>
  <c r="V20" i="1"/>
  <c r="X20" i="1" s="1"/>
  <c r="V19" i="1"/>
  <c r="X19" i="1" s="1"/>
  <c r="V18" i="1"/>
  <c r="X18" i="1" s="1"/>
  <c r="V17" i="1"/>
  <c r="X17" i="1" s="1"/>
  <c r="V16" i="1"/>
  <c r="AH41" i="1" l="1"/>
  <c r="AC23" i="1"/>
  <c r="X32" i="1"/>
  <c r="AR32" i="1"/>
  <c r="AR41" i="1" s="1"/>
  <c r="AM32" i="1"/>
  <c r="AM41" i="1" s="1"/>
  <c r="AC32" i="1"/>
  <c r="AC41" i="1" s="1"/>
  <c r="X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Yamile Espinosa Galindo</author>
  </authors>
  <commentList>
    <comment ref="F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Cuadro que resume los cambios realizados de una versión a otra</t>
        </r>
      </text>
    </comment>
    <comment ref="F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Número consecutivo de la versión generada </t>
        </r>
      </text>
    </comment>
    <comment ref="G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Fecha de la versión generada</t>
        </r>
      </text>
    </comment>
    <comment ref="H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Breve descripción del cambio realizado en la nueva versión</t>
        </r>
      </text>
    </comment>
    <comment ref="C1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Indique el nombre del proceso al cual está asociada la meta</t>
        </r>
      </text>
    </comment>
    <comment ref="A1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Incluya el número del objetivo estratégico, de acuerdo con lo adoptado en el Plan Estratégico Institucional</t>
        </r>
      </text>
    </comment>
    <comment ref="B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Incluya el objetivo estratégico, de acuerdo con lo adoptado en el Plan Estratégico Institucional, al cual se asocia la meta</t>
        </r>
      </text>
    </comment>
    <comment ref="D1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Escriba el número de la meta, en orden consecutivo</t>
        </r>
      </text>
    </comment>
    <comment ref="E1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Son el resultado aceptable que se espera alcanzar en un periodo de tiempo a través de la ejecución y/o cumplimiento de los entregables. 
Se debe redactar la meta iniciando con un verbo en infinitivo fuerte, seguido de una magnitud o cantidad, una unidad de medida que se encuentre en términos numéricos o porcentuales y finalmente el complemento.
verbo + magnitud + unidad de medida + complemento
</t>
        </r>
      </text>
    </comment>
    <comment ref="F15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Seleccione la opción que corresponda
</t>
        </r>
      </text>
    </comment>
    <comment ref="G1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Indique un nombre corto que refleje lo que pretende medir. 
Ej. Porcentaje de giros acumulados</t>
        </r>
      </text>
    </comment>
    <comment ref="H15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Indique la fórmula (relación entre variables) que permite medir el cumplimiento de la meta. Debe existir una coherencia lógica entre la magnitud y unidad de medida de la meta y las variables del indicador</t>
        </r>
      </text>
    </comment>
    <comment ref="I15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Valor inicial que se toma como referencia para comparar el avance de la meta. Es imporante indicar la magnitud, unidad de medida y la vigencia en la cual se obtuvo</t>
        </r>
      </text>
    </comment>
    <comment ref="J15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Indique el tipo de programación que corresponde: 
- Suma
- Constante
- Creciente
- Decreciente 
Este tipo depende de la forma en que se acumulan los resultados del indicador trimestralmente para la vigencia. Ver Manual PLE-PIN-M002</t>
        </r>
      </text>
    </comment>
    <comment ref="K1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Indique la forma en la que se expresa la magnitud de la meta. Ej. Porcentaje, actuaciones administrativas, informes, etc.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 xml:space="preserve">Indique la magnitud programada para el trimestre. </t>
        </r>
      </text>
    </comment>
    <comment ref="M15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Indique la magnitud programada para el trimestre. </t>
        </r>
      </text>
    </comment>
    <comment ref="N15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Indique la magnitud programada para el trimestre. </t>
        </r>
      </text>
    </comment>
    <comment ref="O15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 xml:space="preserve">Indique la magnitud programada para el trimestre. </t>
        </r>
      </text>
    </comment>
    <comment ref="P15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Indique la programación total de la vigencia. 
Debe ser coherente con la meta.</t>
        </r>
      </text>
    </comment>
    <comment ref="Q15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 xml:space="preserve">Indique el tipo de indicador: 
- Eficancia 
- Eficiencia 
- Efectividad </t>
        </r>
      </text>
    </comment>
    <comment ref="R1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Indique la evidencia a presentar del cumplimiento de la meta. Se debe redactar de forma concreta y coherente con la meta</t>
        </r>
      </text>
    </comment>
    <comment ref="S15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Indique la herramienta o aplicativo donde reposa la información que da origen al entregable o en el que es posible contrastar o verificar la información de ser necesario.</t>
        </r>
      </text>
    </comment>
    <comment ref="T15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Indique el área y grupo de trabajo (si se tiene), responsable de cumplir o ejecutar la meta</t>
        </r>
      </text>
    </comment>
    <comment ref="U15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Indique el nombre de la dependencia responsable de reportar trimestralmente la meta a la OAP</t>
        </r>
      </text>
    </comment>
    <comment ref="V1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Indique la magnitud programada</t>
        </r>
      </text>
    </comment>
    <comment ref="W15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Indique la magnitud ejecutada. Corresponde al resultado de medir el indicador de la meta</t>
        </r>
      </text>
    </comment>
    <comment ref="X15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Es el resultado porcentual de dividir lo ejecutado vs. lo programado. En caso de sobre ejecución, el resultado máximo es el 100%</t>
        </r>
      </text>
    </comment>
    <comment ref="Y15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Es la descripción detallada de los avances y logros obtenidos con la ejecución de la meta, que permite rendir cuentas sobre la gestión adelantada, en un lenguaje claro y concreto.
NOTA 1: No es suficiente con indicar que se logró o cumplió con lo programado. 
NOTA 2: Tener en cuenta buena redacción y ortografía</t>
        </r>
      </text>
    </comment>
    <comment ref="Z15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 xml:space="preserve">Indicar el nombre concreto de la evidencia aportada. </t>
        </r>
      </text>
    </comment>
    <comment ref="AA1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Indique la magnitud programada</t>
        </r>
      </text>
    </comment>
    <comment ref="AB15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Indique la magnitud ejecutada. Corresponde al resultado de medir el indicador de la meta</t>
        </r>
      </text>
    </comment>
    <comment ref="AC15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Es el resultado porcentual de dividir lo ejecutado vs. lo programado. En caso de sobre ejecución, el resultado máximo es el 100%</t>
        </r>
      </text>
    </comment>
    <comment ref="AD15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Es la descripción detallada de los avances y logros obtenidos con la ejecución de la meta, que permite rendir cuentas sobre la gestión adelantada, en un lenguaje claro y concreto.
NOTA 1: No es suficiente con indicar que se logró o cumplió con lo programado. 
NOTA 2: Tener en cuenta buena redacción y ortografía</t>
        </r>
      </text>
    </comment>
    <comment ref="AE15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 xml:space="preserve">Indicar el nombre concreto de la evidencia aportada. </t>
        </r>
      </text>
    </comment>
    <comment ref="AF15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Indique la magnitud programada</t>
        </r>
      </text>
    </comment>
    <comment ref="AG15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Indique la magnitud ejecutada. Corresponde al resultado de medir el indicador de la meta</t>
        </r>
      </text>
    </comment>
    <comment ref="AH15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Es el resultado porcentual de dividir lo ejecutado vs. lo programado. En caso de sobre ejecución, el resultado máximo es el 100%</t>
        </r>
      </text>
    </comment>
    <comment ref="AI15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Es la descripción detallada de los avances y logros obtenidos con la ejecución de la meta, que permite rendir cuentas sobre la gestión adelantada, en un lenguaje claro y concreto.
NOTA 1: No es suficiente con indicar que se logró o cumplió con lo programado. 
NOTA 2: Tener en cuenta buena redacción y ortografía</t>
        </r>
      </text>
    </comment>
    <comment ref="AJ15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 xml:space="preserve">Indicar el nombre concreto de la evidencia aportada. </t>
        </r>
      </text>
    </comment>
    <comment ref="AK15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Indique la magnitud programada</t>
        </r>
      </text>
    </comment>
    <comment ref="AL15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Indique la magnitud ejecutada. Corresponde al resultado de medir el indicador de la meta</t>
        </r>
      </text>
    </comment>
    <comment ref="AM15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Es el resultado porcentual de dividir lo ejecutado vs. lo programado. En caso de sobre ejecución, el resultado máximo es el 100%</t>
        </r>
      </text>
    </comment>
    <comment ref="AN15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Es la descripción detallada de los avances y logros obtenidos con la ejecución de la meta, que permite rendir cuentas sobre la gestión adelantada, en un lenguaje claro y concreto.
NOTA 1: No es suficiente con indicar que se logró o cumplió con lo programado. 
NOTA 2: Tener en cuenta buena redacción y ortografía</t>
        </r>
      </text>
    </comment>
    <comment ref="AO15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 xml:space="preserve">Indicar el nombre concreto de la evidencia aportada. </t>
        </r>
      </text>
    </comment>
    <comment ref="AP15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Indique la magnitud total programada para la vigencia</t>
        </r>
      </text>
    </comment>
    <comment ref="AQ15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 xml:space="preserve">Indique la magnitud ejecutada acumulada para la vigencia </t>
        </r>
      </text>
    </comment>
    <comment ref="AR15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Es el resultado porcentual de dividir lo ejecutado vs. lo programado. En caso de sobre ejecución, el resultado máximo es el 100%</t>
        </r>
      </text>
    </comment>
    <comment ref="AS15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Es la descripción detallada de los avances y logros obtenidos con la ejecución de la meta acumulados para la vigencia</t>
        </r>
      </text>
    </comment>
    <comment ref="E32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Promedio obtenido para el periodo x 80%</t>
        </r>
      </text>
    </comment>
    <comment ref="E40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Promedio obtenido en las metas transversales para el periodo x 20%</t>
        </r>
      </text>
    </comment>
    <comment ref="E41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Sumatoria del total de metas técnicas y metas transversales</t>
        </r>
      </text>
    </comment>
  </commentList>
</comments>
</file>

<file path=xl/sharedStrings.xml><?xml version="1.0" encoding="utf-8"?>
<sst xmlns="http://schemas.openxmlformats.org/spreadsheetml/2006/main" count="653" uniqueCount="343">
  <si>
    <r>
      <rPr>
        <b/>
        <sz val="14"/>
        <rFont val="Calibri Light"/>
        <family val="2"/>
        <scheme val="major"/>
      </rPr>
      <t>FORMULACIÓN Y SEGUIMIENTO PLANES DE GESTIÓN NIVEL LOCAL</t>
    </r>
    <r>
      <rPr>
        <b/>
        <sz val="11"/>
        <color theme="1"/>
        <rFont val="Calibri Light"/>
        <family val="2"/>
        <scheme val="major"/>
      </rPr>
      <t xml:space="preserve">
ALCALDÍA LOCAL DE BOSA</t>
    </r>
  </si>
  <si>
    <r>
      <rPr>
        <b/>
        <sz val="11"/>
        <color theme="1"/>
        <rFont val="Calibri Light"/>
        <family val="2"/>
        <scheme val="major"/>
      </rPr>
      <t xml:space="preserve">Código Formato: </t>
    </r>
    <r>
      <rPr>
        <sz val="11"/>
        <color theme="1"/>
        <rFont val="Calibri Light"/>
        <family val="2"/>
        <scheme val="major"/>
      </rPr>
      <t xml:space="preserve">PLE-PIN-F018
</t>
    </r>
    <r>
      <rPr>
        <b/>
        <sz val="11"/>
        <color theme="1"/>
        <rFont val="Calibri Light"/>
        <family val="2"/>
        <scheme val="major"/>
      </rPr>
      <t xml:space="preserve">Versión: </t>
    </r>
    <r>
      <rPr>
        <sz val="11"/>
        <color theme="1"/>
        <rFont val="Calibri Light"/>
        <family val="2"/>
        <scheme val="major"/>
      </rPr>
      <t xml:space="preserve">6
</t>
    </r>
    <r>
      <rPr>
        <b/>
        <sz val="11"/>
        <color theme="1"/>
        <rFont val="Calibri Light"/>
        <family val="2"/>
        <scheme val="major"/>
      </rPr>
      <t xml:space="preserve">Vigencia desde: </t>
    </r>
    <r>
      <rPr>
        <sz val="11"/>
        <color theme="1"/>
        <rFont val="Calibri Light"/>
        <family val="2"/>
        <scheme val="major"/>
      </rPr>
      <t xml:space="preserve">23 de enero de 2023
</t>
    </r>
    <r>
      <rPr>
        <b/>
        <sz val="11"/>
        <color theme="1"/>
        <rFont val="Calibri Light"/>
        <family val="2"/>
        <scheme val="major"/>
      </rPr>
      <t xml:space="preserve">Caso HOLA: </t>
    </r>
    <r>
      <rPr>
        <sz val="11"/>
        <color theme="1"/>
        <rFont val="Calibri Light"/>
        <family val="2"/>
        <scheme val="major"/>
      </rPr>
      <t>291736</t>
    </r>
  </si>
  <si>
    <t>VIGENCIA DE LA PLANEACIÓN 2023</t>
  </si>
  <si>
    <t>CONTROL DE CAMBIOS</t>
  </si>
  <si>
    <t>VERSIÓN</t>
  </si>
  <si>
    <t>FECHA</t>
  </si>
  <si>
    <t>DESCRIPCIÓN DE LA MODIFICACIÓN</t>
  </si>
  <si>
    <t>27 de enero 2023</t>
  </si>
  <si>
    <t>Publicación del plan de gestión aprobado. Caso HOLA: 292734</t>
  </si>
  <si>
    <t>20 de febrero de 2023</t>
  </si>
  <si>
    <t>De acuerdo con el memorando 20232200040423 de fecha 08 de febrero de 2023 por medio del cual la Dirección para la Gestión Policiva acepta disminuir el número de actuaciones administrativas a archivar de 275 a 147 actuaciones según lo solicitado por la Alcaldía Local de Bosa mediante memorando 20225720025273, se modifica la magnitud total y programación trimestral de la meta No. 11 Terminar (archivar) actuaciones administrativas activas.</t>
  </si>
  <si>
    <t>PLAN ESTRATÉGICO INSTITUCIONAL</t>
  </si>
  <si>
    <t>PROCESO</t>
  </si>
  <si>
    <t>META</t>
  </si>
  <si>
    <t>INDICADOR</t>
  </si>
  <si>
    <t>RESULTADO</t>
  </si>
  <si>
    <t>I TRIMESTRE</t>
  </si>
  <si>
    <t>II TRIMESTRE</t>
  </si>
  <si>
    <t>III TRIMESTRE</t>
  </si>
  <si>
    <t>IV TRIMESTRE</t>
  </si>
  <si>
    <t>SEGUIMIENTO ACUMULADO PLAN GESTIÓN</t>
  </si>
  <si>
    <t>No OE</t>
  </si>
  <si>
    <t>OBJETIVO ESTRATÉGICO</t>
  </si>
  <si>
    <t xml:space="preserve">No. Meta </t>
  </si>
  <si>
    <t>META PLAN DE GESTIÓN VIGENCIA</t>
  </si>
  <si>
    <t>TIPO DE META</t>
  </si>
  <si>
    <t>NOMBRE DEL INDICADOR</t>
  </si>
  <si>
    <t>FÓRMULA DEL INDICADOR</t>
  </si>
  <si>
    <t>LÍNEA BASE</t>
  </si>
  <si>
    <t>TIPO DE PROGRAMACIÓN</t>
  </si>
  <si>
    <t>UNIDAD DE MEDIDA</t>
  </si>
  <si>
    <t>I TRI</t>
  </si>
  <si>
    <t>II TRI</t>
  </si>
  <si>
    <t>III TRI</t>
  </si>
  <si>
    <t>IV TRI</t>
  </si>
  <si>
    <t>TOTAL PROGRAMACIÓN VIGENCIA</t>
  </si>
  <si>
    <t>TIPO DE INDICADOR</t>
  </si>
  <si>
    <t>ENTREGABLE</t>
  </si>
  <si>
    <t>FUENTE DE INFORMACIÓN</t>
  </si>
  <si>
    <t>RESPONSABLES DE LA META</t>
  </si>
  <si>
    <t>DEPENDENCIA RESPONSABLE DEL REPORTE DE LA META</t>
  </si>
  <si>
    <t>PROGRAMADO</t>
  </si>
  <si>
    <t>EJECUTADO</t>
  </si>
  <si>
    <t>RESULTADO DE LA MEDICIÓN</t>
  </si>
  <si>
    <t>ANÁLISIS DE AVANCE</t>
  </si>
  <si>
    <t xml:space="preserve">EVIDENCIA </t>
  </si>
  <si>
    <t>Realizar acciones enfocadas al fortalecimiento de la gobernabilidad democrática local.</t>
  </si>
  <si>
    <t>Gestión Pública Territorial Local</t>
  </si>
  <si>
    <t>1</t>
  </si>
  <si>
    <t>Alcanzar en un 60% el avance de las metas del Plan de Desarrollo Local acumuladas al 30 de septiembre de 2023 (metas entregadas).</t>
  </si>
  <si>
    <t>Retadora (mejora)</t>
  </si>
  <si>
    <t>Avance cuplimiento metas Plan de Desarrollo Local (metas entregadas).</t>
  </si>
  <si>
    <t>% Avance metas Plan de Desarrollo Local acumulado al periodo evaluado (marzo, junio y septiembre)</t>
  </si>
  <si>
    <t>Resultados a 31 de diciembre de 2022</t>
  </si>
  <si>
    <t>Creciente</t>
  </si>
  <si>
    <t>Porcentaje</t>
  </si>
  <si>
    <t xml:space="preserve">Efectividad </t>
  </si>
  <si>
    <t>Reporte trimestral de avance del Plan de Desarrollo Local - PDL</t>
  </si>
  <si>
    <t>MUSI</t>
  </si>
  <si>
    <t>Alcaldía Local - Área de Gestión del Desarrollo, Adminsitrativa y Financiera</t>
  </si>
  <si>
    <t>Dirección para la Gestión del Desarrollo Local</t>
  </si>
  <si>
    <t>No programada</t>
  </si>
  <si>
    <t xml:space="preserve">No programada </t>
  </si>
  <si>
    <t>La alcaldía local presenta un avance de metas PDL acumulado del  40,70% y un avance acumulado de metas entregadas a 30/06/2023.</t>
  </si>
  <si>
    <t>Reporte DGDL</t>
  </si>
  <si>
    <t>Gestión Corporativa Institucional</t>
  </si>
  <si>
    <t>2</t>
  </si>
  <si>
    <t>Girar mínimo el 72% del presupuesto comprometido constituido como obligaciones por pagar de la vigencia 2022.</t>
  </si>
  <si>
    <t>Porcentaje de giros acumulados de obligaciones por pagar de la vigencia 2022</t>
  </si>
  <si>
    <t>(Giros acumulados/Presupuesto comprometido constituido como obligaciones por pagar de la vigencia 2022)*100</t>
  </si>
  <si>
    <t xml:space="preserve">Eficacia </t>
  </si>
  <si>
    <t>Reporte seguimiento mensual consolidado</t>
  </si>
  <si>
    <t>BOGDATA</t>
  </si>
  <si>
    <t>La alcaldía local realizó el giro acumulado de $7.983.015.289 de los $54.817.732.278 del presupuesto comprometido constituido como obligaciones por pagar de la vigencia 2022. Se logró una ejecución del 14,60%</t>
  </si>
  <si>
    <t>La alcaldía local realizó el giro acumulado de $17,676,981,024 de los $54,756,514,283 del presupuesto comprometido constituido como obligaciones por pagar de la vigencia 2023. Se logró una ejecución del 32,30%.</t>
  </si>
  <si>
    <t>3</t>
  </si>
  <si>
    <t>Girar mínimo el 70 % del presupuesto comprometido constituido como obligaciones por pagar de la vigencia 2021 y anteriores.</t>
  </si>
  <si>
    <t>Porcentaje de giros acumulados de obligaciones por pagar de la vigencia 2021 y anteriores</t>
  </si>
  <si>
    <t>(Giros acumulados/Presupuesto comprometido constituido como obligaciones por pagar de la vigencia 2021 y anteriores)*100</t>
  </si>
  <si>
    <t>La alcaldía local realizó el giro acumulado de $1.287.327.392 del presupuesto comprometido por $7.811.158.755 constituido como obligaciones por pagar de la vigencia 2021 y anteriores, lo que representa una ejecución de la meta del 16,50%. Dada la baja ejecución alcanzada, se recomienda emprender acciones para mejorar los resultados.</t>
  </si>
  <si>
    <t>La alcaldía local realizó el giro acumulado de $2,820,413,081 del presupuesto comprometido por $7,218,014,711 constituido como obligaciones por pagar de la vigencia 2023y anteriores, lo que representa una ejecución de la meta del 39,10%. Dada la baja ejecución alcanzada, se recomienda emprender acciones para mejorar los resultados</t>
  </si>
  <si>
    <t>4</t>
  </si>
  <si>
    <t>Comprometer mínimo el 50% al 30 de junio y el 98,5% al 31 de diciembre del presupuesto de inversión directa de la vigencia 2023</t>
  </si>
  <si>
    <t>Porcentaje de compromiso del presupuesto de inversión directa de la vigencia 2023</t>
  </si>
  <si>
    <t>(Valor de RP de inversión directa de la vigencia  / Valor total del presupuesto de inversión directa de la Vigencia)*100</t>
  </si>
  <si>
    <t xml:space="preserve">La alcaldía local ha comprometido $23.801.543.150,00 de los $ 133.215.000.000,00 constituidos como presupuesto de inversión directa de la vigencia. Se logró la ejecución del 17,87%, lo que representa un cumplimiento al 71,47% de lo programado para el periodo. </t>
  </si>
  <si>
    <t>La alcaldía local ha comprometido $75,137,763,00 de los $138,314, 000,000 constituidos como presupuesto de inversión directa de la vigencia. Se logró la ejecución del 54,32%, lo que representa un cumplimiento al 100% de lo programado para el periodo. </t>
  </si>
  <si>
    <t>5</t>
  </si>
  <si>
    <t>Girar mínimo el 55% del presupuesto total  disponible de inversión directa de la vigencia.</t>
  </si>
  <si>
    <t>Porcentaje de giros acumulados</t>
  </si>
  <si>
    <t>(Giros acumulados de inversión directa/Presupuesto disponible de inversión directa de la vigencia)*100</t>
  </si>
  <si>
    <t>La alcaldía local ha realizado del giro acumulado de $3.526.988.763 de los $133.215.000.000 constituidos como Presupuesto disponible de inversión directa de la vigencia, lo que representa una ejecución del 2,65%.</t>
  </si>
  <si>
    <t>La alcaldía local ha realizado del giro acumulado de $23,437,000,000 de los $138,314,000,000 constituidos como Presupuesto disponible de inversión directa de la vigencia, lo que representa una ejecución del 16,94%.</t>
  </si>
  <si>
    <t>6</t>
  </si>
  <si>
    <t>Registrar en el sistema SIPSE Local, el 100% de los contratos publicados en la plataforma SECOP II de la vigencia. (Con excepción de comodatos, procesos de contratos de corredor de seguros, convenios interadministrativos, procesos de contratación por Tienda Virtual).</t>
  </si>
  <si>
    <t>Gestión</t>
  </si>
  <si>
    <t>Porcentaje de contratos registrados en SIPSE Local</t>
  </si>
  <si>
    <t>(Número de contratos registrados en SIPSE Local /Número de contratos publicados en la plataforma SECOP II)*100%</t>
  </si>
  <si>
    <t>Constante</t>
  </si>
  <si>
    <t>Reporte de seguimiento  consolidado</t>
  </si>
  <si>
    <t>SIPSE LOCAL y SECOP</t>
  </si>
  <si>
    <t>La alcaldía local ha registrado 354 contratos en SIPSE Local, de los 351 contratos publicados en la plataforma SECOP I y II, lo que representa una ejecución de la meta del 97,18% para el periodo. Según el reporte de la DGDL, se aclara que un proceso que no se puede dejar en ejecución por tratarse de un comodato</t>
  </si>
  <si>
    <t xml:space="preserve">La alcaldía local ha registrado 470 contratos en SIPSE Local, de los 473 contratos publicados en la plataforma SECOP I y II, lo que representa una ejecución de la meta del 99,37% para el periodo. </t>
  </si>
  <si>
    <t>7</t>
  </si>
  <si>
    <t>Lograr que el 100% de los contratos registrados en SIPSE-Local se encuentren, dentro del sistema, en estado “ejecución”.</t>
  </si>
  <si>
    <t>Porcentaje de contratos en estado ejecución registrados en SIPSE Local</t>
  </si>
  <si>
    <t>(Número de contratos registrados en SIPSE Local en estado ejecución /Número total de contratos registrados en SECOP en estado En ejecucion o Firmado)*100%</t>
  </si>
  <si>
    <t>SIPSE LOCAL</t>
  </si>
  <si>
    <t>La alcaldía local ha registrado 344 contratos en SIPSE Local, de los 354 contratos publicados en la plataforma SECOP I y II, lo que representa una ejecución de la meta del 97,18% para el periodo. Según el reporte de la DGDL, se aclara que un proceso que no se puede dejar en ejecución por tratarse de un comodato</t>
  </si>
  <si>
    <t>Informe de semaforos SIPSE</t>
  </si>
  <si>
    <t xml:space="preserve">La alcaldía local ha registrado 435 contratos en SIPSE Local, de los 473 contratos publicados en la plataforma SECOP I y II, lo que representa una ejecución de la meta del 91,97% para el periodo. </t>
  </si>
  <si>
    <t>8</t>
  </si>
  <si>
    <t>Registrar y actualizar al 80% la información en el Módulo de proyectos de SIPSE LOCAL de proyectos de inversión de la vigencia 2023</t>
  </si>
  <si>
    <t>Porcentaje de proyectos de inversión con información de resultados actualizada en SIPSE Local</t>
  </si>
  <si>
    <t>(Porcentaje trimestral de Proyectos de inversión con información de seguimiento actualizada en SIPSE Local / Porcentaje de Proyectos de inversión registrados en SIPSE LOCAL (SEGPLAN))*80%</t>
  </si>
  <si>
    <t>N/A</t>
  </si>
  <si>
    <t>Reporte de seguimiento
consolidado</t>
  </si>
  <si>
    <t xml:space="preserve">Alcaldia Local </t>
  </si>
  <si>
    <t>No programada para el trimestre</t>
  </si>
  <si>
    <t>La Alcaldía de Bosa logró registrar y actualizar el 100% de la información en SIPSE</t>
  </si>
  <si>
    <t>Reporte AL</t>
  </si>
  <si>
    <t>Inspección, Vigilancia y Control</t>
  </si>
  <si>
    <t>9</t>
  </si>
  <si>
    <t>Realizar 17.280 impulsos procesales (avocar, rechazar, enviar al competente y todo lo que derive del desarrollo de la actuación) sobre las actuaciones de policía que se encuentran a cargo de las inspecciones de policía.</t>
  </si>
  <si>
    <t xml:space="preserve">Expedientes a cargo de las inspecciones de policía impulsados </t>
  </si>
  <si>
    <t xml:space="preserve">Número de expedientes a cargo de las inspecciones de policía impulsados </t>
  </si>
  <si>
    <t>Suma</t>
  </si>
  <si>
    <t xml:space="preserve">Expedientes de actuaciones de policía </t>
  </si>
  <si>
    <t>Reporte de seguimiento de impulsos procesales</t>
  </si>
  <si>
    <t>Aplicativo ARCO</t>
  </si>
  <si>
    <t>Alcaldía Local - Área de Gestión Policiva</t>
  </si>
  <si>
    <t>Dirección para la Gestión Policiva</t>
  </si>
  <si>
    <t>La alcaldía local realizó 14685 impulsos procesales sobre las actuaciones de policía que se encuentran a cargo de las inspecciones de policía</t>
  </si>
  <si>
    <t>La alcaldía local realizó 20222 impulsos procesales sobre las actuaciones de policía que se encuentran a cargo de las inspecciones de policía</t>
  </si>
  <si>
    <t>Reporte DGP</t>
  </si>
  <si>
    <t>10</t>
  </si>
  <si>
    <t>Proferir 5.760 fallos de fondo en primera instancia sobre las actuaciones de policía que se encuentran a cargo de las inspecciones de policía.</t>
  </si>
  <si>
    <t>Fallos de fondo en primera instancia proferidos</t>
  </si>
  <si>
    <t>Número de Fallos de fondo en primera instancia proferidos</t>
  </si>
  <si>
    <t>Fallos de fondo</t>
  </si>
  <si>
    <t>Reporte de seguimiento de fallos de fondo de actuaciones de policía</t>
  </si>
  <si>
    <t>La alcaldía local profirió 4085 fallos de fondo en primera instancia sobre las actuaciones de policía que se encuentran a cargo de las inspecciones de policía</t>
  </si>
  <si>
    <t>La alcaldía local profirió 3950 fallos de fondo en primera instancia sobre las actuaciones de policía que se encuentran a cargo de las inspecciones de policía</t>
  </si>
  <si>
    <t xml:space="preserve">Reporte DGP </t>
  </si>
  <si>
    <t>11</t>
  </si>
  <si>
    <t>Terminar (archivar) 147 actuaciones administrativas activas.</t>
  </si>
  <si>
    <t>Actuaciones Administrativas terminadas (archivadas)</t>
  </si>
  <si>
    <t>Número de Actuaciones Administrativas terminadas (archivadas)</t>
  </si>
  <si>
    <t>Actuaciones administrativas terminadas</t>
  </si>
  <si>
    <t>Reporte de seguimiento de actuaciones administrativas terminadas por vía gubernativa</t>
  </si>
  <si>
    <t>Aplicativo Si Actúa I</t>
  </si>
  <si>
    <t>La alcaldía local terminó 31 actuaciones administrativas activas.</t>
  </si>
  <si>
    <t>La alcaldía local terminó 38 actuaciones administrativas activas</t>
  </si>
  <si>
    <t>12</t>
  </si>
  <si>
    <t>Terminar 95 actuaciones administrativas en primera instancia.</t>
  </si>
  <si>
    <t>Actuaciones Administrativas terminadas hasta la primera instancia</t>
  </si>
  <si>
    <t>Número de Actuaciones Administrativas terminadas hasta la primera instancia</t>
  </si>
  <si>
    <t>Actuaciones administrativas terminadas por vía gubernativa</t>
  </si>
  <si>
    <t>La alcaldía local terminó 38 actuaciones administrativas en primera instancia</t>
  </si>
  <si>
    <t>La alcaldía local terminó 28 actuaciones administrativas en primera instancia</t>
  </si>
  <si>
    <t>13</t>
  </si>
  <si>
    <t>Realizar 79 operativos de inspección, vigilancia y control en materia de integridad del espacio público.</t>
  </si>
  <si>
    <t>Acciones de control u operativos en materia de  integridad del espacio publico.</t>
  </si>
  <si>
    <t>Número de Acciones de control u operativos en materia de  integridad del espacio publico.</t>
  </si>
  <si>
    <t xml:space="preserve">Acciones de control u operativos </t>
  </si>
  <si>
    <t>Acta de asistencia e informe del operativo</t>
  </si>
  <si>
    <t>Registros de operativos Alcaldía Local</t>
  </si>
  <si>
    <t>La Alcaldía Local de Bosa durante el primer trimestre de la vigencia realizó 42 operativos en materia de integridad del espacio público</t>
  </si>
  <si>
    <t>Soportes de operativos en el formato evidencia de reunión GDI-GPD-F029, cargados en la meta 13 de la carpeta SharePoint</t>
  </si>
  <si>
    <t>La Alcaldía Local de Bosa durante el segundo trimestre de la vigencia realizó 150 operativos en materia de integridad del espacio público. </t>
  </si>
  <si>
    <t>Soportes de operativos en el formato evidencia de reunión GDI-GPD-F029, cargados en la meta 13 de la carpeta SharePoint.</t>
  </si>
  <si>
    <t>14</t>
  </si>
  <si>
    <t>Realizar 330 operativos de inspección, vigilancia y control en materia de actividad económica.</t>
  </si>
  <si>
    <t>Acciones de control u operativos en materia actividad económica realizadas</t>
  </si>
  <si>
    <t>Número de Acciones de control u operativos en materia actividad económica realizadas</t>
  </si>
  <si>
    <t>La Alcaldía Local de Bosa durante el primer trimestre de la vigencia realizó 42 operativos en materia de integridad del actividad economica</t>
  </si>
  <si>
    <t>La Alcaldía Local de Bosa durante el segundo trimestre de la vigencia realizó 119 operativos en materia de integridad del actividad economica</t>
  </si>
  <si>
    <t>Soportes de operativos  en los formatos evidencia de reunión GDI-GPD- F029 y formato Acta de Visita GET- IVC- F035, cargados en la meta 14 de la carpeta SharePoint.</t>
  </si>
  <si>
    <t>15</t>
  </si>
  <si>
    <t>Realizar 22 operativos de inspección, vigilancia y control para dar cumplimiento a los fallos de río Bogotá.</t>
  </si>
  <si>
    <t>Acciones de control u operativos para el cumplimiento de los fallos de río Bogotá realizadas</t>
  </si>
  <si>
    <t>Número de Acciones de control u operativos para el cumplimiento de los fallos de Río Bogotá</t>
  </si>
  <si>
    <t>La Alcaldía Local de Bosa durante el primer trimestre de la vigencia realizó 3 operativos en materia de integridad del fallo río de Bogotá</t>
  </si>
  <si>
    <t>Soportes de operativos  en los formatos evidencia de reunión GDI-GPD- F029 y formato Acta de Visita GET- IV</t>
  </si>
  <si>
    <t>La Alcaldía Local de Bosa durante el segundo trimestre de la vigencia realizó 14 operativos en materia de integridad del fallo río de Bogotá. </t>
  </si>
  <si>
    <t>Soportes de operativos  en los formatos evidencia de reunión GDI-GPD- F029 y formato Acta de Visita GET- IVC- F035, cargados en la meta 15 de la carpeta SharePoint.</t>
  </si>
  <si>
    <t>16</t>
  </si>
  <si>
    <t>Realizar 38 operativos de inspección, vigilancia y control en materia de actividad ambiental</t>
  </si>
  <si>
    <t>Acciones de control u operativos en materia actividad ambiental realizadas</t>
  </si>
  <si>
    <t>Número de Acciones de control u operativos en materia actividad ambiental realizadas</t>
  </si>
  <si>
    <t xml:space="preserve">La Alcaldía Local de Bosa durante el primer trimestre de la vigencia realizó 30 operativos en materia de integridad del ambiente. </t>
  </si>
  <si>
    <t>La Alcaldía Local de Bosa durante el segundo trimestre de la vigencia realizó 42 operativos en materia de integridad del ambiente. </t>
  </si>
  <si>
    <t>Soportes de operativos  en los formatos evidencia de reunión GDI-GPD- F029 y formato Acta de Visita GET- IVC- F035, cargados en la meta 16 de la carpeta SharePoint.</t>
  </si>
  <si>
    <t>Total metas técnicas (80%)</t>
  </si>
  <si>
    <t>Fortalecer la gestión institucional aumentando las capacidades de la entidad para la planeación, seguimiento y ejecución de sus metas y recursos, y la gestión del talento humano.</t>
  </si>
  <si>
    <t>Planeación Institucional</t>
  </si>
  <si>
    <t>MT1</t>
  </si>
  <si>
    <t>Obtener una ponderación semestral de 80% en la implementación del sistema de gestión ambiental en la alcaldía local, de acuerdo a la herramienta de medición construida por la OAP</t>
  </si>
  <si>
    <t>Sostenibilidad del sistema de gestión</t>
  </si>
  <si>
    <t>Criterios ambientales</t>
  </si>
  <si>
    <t>No. de criterios ambientales cumplidos / No. de criterios ambientales establecidos en la herramienta de medición) X 100</t>
  </si>
  <si>
    <t>80% meta 2022</t>
  </si>
  <si>
    <t xml:space="preserve">Constante </t>
  </si>
  <si>
    <t>Porcentaje de buenas prácticas ambientales implementadas</t>
  </si>
  <si>
    <t>Reporte de resultados de medición de los criterios ambientales</t>
  </si>
  <si>
    <t>Herramienta Oficina Asesora de Planeación</t>
  </si>
  <si>
    <t>Alcaldía local</t>
  </si>
  <si>
    <t>Oficina Asesora de Planeación Institucional - Equipo de gestión ambiental</t>
  </si>
  <si>
    <t>La calificación se otorga teniendo en cuenta los siguientes parámetros:  
*Inspección ambiental ( ponderación 60%): La Alcaldía obtiene calificación de  90% . 
*Indicadores agua, energía ( ponderación 20%): Información reportada hasta mayo de 2023.
* Reporte consumo de papel ( ponderación 10%): Información reportada hasta mayo de 2023. 
*Reporte ciclistas ( ponderación 10%): Información reportada hasta mayo de 2023.</t>
  </si>
  <si>
    <t>Reporte OAPIE</t>
  </si>
  <si>
    <t>MT2</t>
  </si>
  <si>
    <t>Mantener el 100% de las acciones de mejora asignadas al proceso/Alcaldía con relación a planes de mejoramiento interno documentadas y vigentes</t>
  </si>
  <si>
    <t>Porcentaje de acciones de mejora documentadas y vigentes</t>
  </si>
  <si>
    <t>1 - (No. De acciones vencidas del plan de mejoramiento  / No  de acciones a gestionar bajo responsabilidad del proceso) X 100</t>
  </si>
  <si>
    <t>100% meta 2022</t>
  </si>
  <si>
    <t>Porcentaje de planes de mejora sin vencimientos</t>
  </si>
  <si>
    <t>Reporte de acciones de mejora sin vencimiento</t>
  </si>
  <si>
    <t>MIMEC - SIG</t>
  </si>
  <si>
    <t>Oficina Asesora de Planeación Institucional - Equipo de planeación institucional y sectorial</t>
  </si>
  <si>
    <t xml:space="preserve">La alcaldía local cuenta con 2 acciones de mejora vencidas de las 10 acciones de mejora abiertas, lo que representa una ejecución de la meta del 80%. </t>
  </si>
  <si>
    <t>Informe planes de mejora MIMEC</t>
  </si>
  <si>
    <t xml:space="preserve">La alcaldía local cuenta con 2 acciones de mejora vencidas de las10 acciones de mejora abiertas, lo que representa una ejecución de la meta del 80%. </t>
  </si>
  <si>
    <t xml:space="preserve">Comunicación Estratégica </t>
  </si>
  <si>
    <t>MT3</t>
  </si>
  <si>
    <t>Mantener el 100% de la información de la página Web actualizada, de acuerdo a lo establecido en la Resolución 1519 de 2020 de MINTIC</t>
  </si>
  <si>
    <t>Porcentaje de cumplimiento en la publicación de información</t>
  </si>
  <si>
    <t>(No. de requisitos de la Resolución 1519 de 2020 de MINTIC de publicación de la información en la página web cumplidos / No total de requisitos de la Resolución 1519 de 2020 de MINTIC de publicación de la información) X 100</t>
  </si>
  <si>
    <t>100% meta 2022 Ley 1712/2014</t>
  </si>
  <si>
    <t>Porcentaje de requisitos cumplidos</t>
  </si>
  <si>
    <t>Reporte de actualización de la información en la página web de la alcaldía local</t>
  </si>
  <si>
    <t>Página Web Alcaldía Local</t>
  </si>
  <si>
    <t>Oficina Asesora de Comunicaciones</t>
  </si>
  <si>
    <t>Reporte OAC</t>
  </si>
  <si>
    <t>MT4</t>
  </si>
  <si>
    <t>Participar del 100% de las capacitaciones que se realicen por parte de la Oficina Asesora de Planeación relacionadas con el Modelo Integrado de Planeación y Gestión</t>
  </si>
  <si>
    <t>Porcentaje de partipación en capacitaciones</t>
  </si>
  <si>
    <t>(Número de capacitaciones en las que se participó al menos dos personas de la alcaldía local / Número de capacitaciones convocadas) *100</t>
  </si>
  <si>
    <t>Eficacia</t>
  </si>
  <si>
    <t>Formato Evidencia de Reunión GDI-GPD-F029 diligenciado y presentación realizada</t>
  </si>
  <si>
    <t>Se realizó capacitación el 27 de marzo con los promotores de mejora sobre el Sistema de Gestión.</t>
  </si>
  <si>
    <t xml:space="preserve">Listado de asistencia </t>
  </si>
  <si>
    <t>Listado de asistencia reunioin 17 de mayo</t>
  </si>
  <si>
    <t>Formato OAPIE</t>
  </si>
  <si>
    <t>MT5</t>
  </si>
  <si>
    <t>Realizar dos jornadas de capacitación o entrenamiento por parte de los promotores de mejora sobre el sistema de gestión y/o los procesos, dirigidas al personal de planta y contratistas para el fortalecimiento del Modelo Integrado de Planeación y Gestión, de acuerdo con los lineamientos dados por la Oficina Asesora de Planeación</t>
  </si>
  <si>
    <t>Jornadas de capacitación sobre el sistema de gestión realizadas</t>
  </si>
  <si>
    <t>Número de jornadas de capacitación sobre el sistema de gestión realizadas / Número de jornadas de capacitación sobre el sistema de gestión esperadas</t>
  </si>
  <si>
    <t xml:space="preserve">https://gobiernobogota-my.sharepoint.com/:f:/g/personal/miguel_cardozo_gobiernobogota_gov_co/Em3Cl6hCPQhDioiu_JLgoPYBkPVfsju4ScZS7Z6vKKn1PQ?e=Q2RSJH </t>
  </si>
  <si>
    <t>Formato asistencia y evidencias</t>
  </si>
  <si>
    <t>Brindar atención oportuna y de calidad a los diferentes sectores poblacionales, generando relaciones de confianza y respeto por la diferencia.</t>
  </si>
  <si>
    <t>Servicio a la Ciudadanía</t>
  </si>
  <si>
    <t>MT6</t>
  </si>
  <si>
    <t>Dar respuesta al 100% de los requerimientos ciudadanos asignados a la alcaldía local con corte a 31 de diciembre de 2022 tipificadas como Derechos de Petición registradas en el aplicativo Bogotá te Escucha y gestor documental ORFEO.</t>
  </si>
  <si>
    <t>Porcentaje de requerimientos ciudadanos con respuesta definitiva</t>
  </si>
  <si>
    <t>(No. de respuestas efectuadas / No. requerimientos instaurados antes del 31 de diciembre 2022) X 100</t>
  </si>
  <si>
    <t>Reporte de respuestas a la ciudadania</t>
  </si>
  <si>
    <t xml:space="preserve">Reporte Aplicativo BOGOTA TE ESCUCHA </t>
  </si>
  <si>
    <t>Subsecretaria de Gestión Institucional - Grupo Oficina de atención a la Ciudadanía</t>
  </si>
  <si>
    <t>Se atendieron 32 requerimientos ciudadanos de la vigencia 2022, equivalentes al94,12% de la meta</t>
  </si>
  <si>
    <t>Reporte SGI</t>
  </si>
  <si>
    <t>Reporte SGIGOC</t>
  </si>
  <si>
    <t>MT7</t>
  </si>
  <si>
    <t>Dar respuesta al 80% de los requerimientos ciudadanos asignados a la alcaldía local ingresados en la vigencia 2023 y asignados a la Alcaldía Local de la vigencia actual tipificadas como Derechos de Petición registradas en el aplicativo Bogotá te Escucha y gestor documental ORFEO dentro de los terminos de ley.</t>
  </si>
  <si>
    <t>(No. de respuestas efectuadas / No. requerimientos instaurados en la vigencia 2023 que deben tener respuesta) X 100</t>
  </si>
  <si>
    <t>Reporte Aplicativo BOGOTA TE ESCUCHA.</t>
  </si>
  <si>
    <t>Se atendieron 182 requerimientos ciudadanos de la vigencia 2023</t>
  </si>
  <si>
    <t>Total metas transversales (20%)</t>
  </si>
  <si>
    <t xml:space="preserve">Total plan de gestión </t>
  </si>
  <si>
    <t>26 de abril de 2023</t>
  </si>
  <si>
    <t>31 de julio  de 2023</t>
  </si>
  <si>
    <t>30 Octubre de 2023</t>
  </si>
  <si>
    <t>Para el primer trimestre de la vigencia 2023, el Plan de Gestión de la Alcaldia Local alcanzó un nivel de desempeño del 91% y del 51 % acumulado para la vigencia.  Se corrige responsable de las metas No 8 y de la 13 a la 16 a cargo de la alcaldia Local.</t>
  </si>
  <si>
    <t xml:space="preserve">Para el segundo trimestre de la vigencia 2023, el Plan de Gestión de la Alcaldia Local alcanzó un nivel de desempeño del 97,62% y del 75,99% acumulado para la vigencia.  </t>
  </si>
  <si>
    <t>La alcaldía local presenta un avance de metas PDL acumulado del  48,70% y un avance acumulado de metas entregadas a 30/06/2023.</t>
  </si>
  <si>
    <t>La alcaldía local realizó el giro acumulado de $28.238.528.802 de los $54.733.227.401del presupuesto comprometido constituido como obligaciones por pagar de la vigencia 2023. Se logró una ejecución del 51,59%.</t>
  </si>
  <si>
    <t>La alcaldía local realizó el giro acumulado de $3.242.332.453 del presupuesto comprometido por $6.793.456.272 constituido como obligaciones por pagar de la vigencia 2023 y anteriores, lo que representa una ejecución de la meta del 47,73%. Dada la baja ejecución alcanzada, se recomienda emprender acciones para mejorar los resultados.</t>
  </si>
  <si>
    <t>La alcaldía local ha comprometido $120.164.000.000 de los $138.314.000.000 constituidos como presupuesto de inversión directa de la vigencia. Se logró la ejecución del 87%, lo que representa un cumplimiento al 100% de lo programado para el periodo. </t>
  </si>
  <si>
    <t>La alcaldía local ha realizado del giro acumulado de $52.498.000.000de los $138,314,000,000 constituidos como Presupuesto disponible de inversión directa de la vigencia, lo que representa una ejecución del 38%.</t>
  </si>
  <si>
    <t>La alcaldía local ha registrado 486 contratos en SIPSE Local, de los 486 contratos publicados en la plataforma SECOP I y II, lo que representa una ejecución de la meta del 100% para el periodo. </t>
  </si>
  <si>
    <t>La alcaldía local ha registrado 484 contratos en SIPSE Local, de los 486 contratos publicados en la plataforma SECOP I y II, lo que representa una ejecución de la meta del 99,59% para el periodo. </t>
  </si>
  <si>
    <t>La alcaldía local realizó 23238 impulsos procesales sobre las actuaciones de policía que se encuentran a cargo de las inspecciones de policía</t>
  </si>
  <si>
    <t>La alcaldía local profirió 4737 fallos de fondo en primera instancia sobre las actuaciones de policía que se encuentran a cargo de las inspecciones de policía</t>
  </si>
  <si>
    <t>La alcaldía local terminó 37 actuaciones administrativas activas.</t>
  </si>
  <si>
    <t>La alcaldía local terminó 30 actuaciones administrativas en primera instancia</t>
  </si>
  <si>
    <t>La Alcaldía Local de Bosa durante el primer trimestre de la vigencia realizó 41 operativos en materia de integridad del espacio público. </t>
  </si>
  <si>
    <t>La Alcaldía Local de Bosa durante el primer trimestre de la vigencia realizó 139 operativos en materia de integridad del actividad economica. </t>
  </si>
  <si>
    <t>La Alcaldía Local de Bosa durante el primer trimestre de la vigencia realizó 7 operativos en materia de integridad del fallo río de Bogotá. </t>
  </si>
  <si>
    <t>La Alcaldía Local de Bosa durante el primer trimestre de la vigencia realizó 58 operativos en materia de integridad del ambiente. </t>
  </si>
  <si>
    <t>La Alcaldía Local cuenta con (2) vencidas de las (10) acciones de mejora abiertas lo que representa un 80%.</t>
  </si>
  <si>
    <t>Reporte MIMEC</t>
  </si>
  <si>
    <t xml:space="preserve">Número de requisitos de la Ley 1712 de 2014 de publicación cumplidos en la página Web. </t>
  </si>
  <si>
    <t>Reporte comunicación</t>
  </si>
  <si>
    <t xml:space="preserve">La Alcaldía Local participó en la capacitación del 20 de septiembre de 2023, con una participación de más de 20 personas. </t>
  </si>
  <si>
    <t>Listado de asistencia</t>
  </si>
  <si>
    <t>No programado</t>
  </si>
  <si>
    <t>Según radicado No 20234600378473</t>
  </si>
  <si>
    <t xml:space="preserve">20234600378473 de la oficina de atencion a la ciudadania </t>
  </si>
  <si>
    <t>No programada . 20234600356403</t>
  </si>
  <si>
    <t xml:space="preserve">No  programada </t>
  </si>
  <si>
    <t xml:space="preserve">Segun radicado No 20234600272223 </t>
  </si>
  <si>
    <t xml:space="preserve">Para el tercer trimestre de la vigencia 2023, el Plan de Gestión de la Alcaldia Local alcanzó un nivel de desempeño del 94,59% y del 83,02% acumulado para la vigencia.  </t>
  </si>
  <si>
    <t>La alcaldía local efectuó giros acumulados en un porcentaje de ejecución del 64,63% para el IV trimestre de 2023.</t>
  </si>
  <si>
    <t>La alcaldía local efectuó giros acumulados en un porcentaje de 68,32% para el IV Trimestre del 2023.</t>
  </si>
  <si>
    <t>Para el periodo, se efectuaron compromisos de ejecución del 96% del presupuesto de inversión directa de la vigencia 2023.</t>
  </si>
  <si>
    <t>Para el periodo se han realizado giros acumulados  de inversión directa de la vigencia 2023, lo que representa una ejecución del 48%.</t>
  </si>
  <si>
    <t>De acuerdo con el número de contratos publicados en la plataforma SECOP I y II de la vigencia, esto representa una ejecución de la meta para el periodo del 100%.</t>
  </si>
  <si>
    <t>LDe acuerdo con el número de contratos publicados en la plataforma SECOP I y II de la vigencia, esto representa una ejecución de la meta para el periodo del 100%.</t>
  </si>
  <si>
    <t>De acuerdo con el número de contratos publicados en la plataforma SECOP I y II de la vigencia, esto representa una ejecución de la meta para el periodo del 100%. Se cuenta con el 100% de la información actualizada</t>
  </si>
  <si>
    <t>La alcaldía local realizó 19692 impulsos procesales en el periodo</t>
  </si>
  <si>
    <t>La alcaldía local profirió 3966 fallos en primera instancia sobre actuaciones de policía</t>
  </si>
  <si>
    <t>La alcaldía local terminó (archivó) 36 actuaciones administrativas activas</t>
  </si>
  <si>
    <t>La alcaldía local terminó (archivó) 31 actuaciones administrativas en primera instancia.</t>
  </si>
  <si>
    <t>Soportes de acciones u operativos en el formato evidencia de reunión GDI-GPD-F029, cargados en la meta 13 de la carpeta SharePoint.</t>
  </si>
  <si>
    <t>Soportes de acciones uoperativos en los formatos evidencia de reunión GDI-GPD- F029 y formato Acta de Visita GET- IVC- F035, cargados en la meta 14 de la carpeta SharePoint.</t>
  </si>
  <si>
    <t>Soportes de 6 operativos en el formato de reunión GDI-GPD-F029, cargados en la meta 15 de la carpeta SharePoint.</t>
  </si>
  <si>
    <t>La calificación se otorga teniendo en cuenta los siguientes parámetros:  
*Inspección ambiental ( ponderación 60%): La Alcaldía obtiene calificación de   96%.
*Indicadores agua, energía ( ponderación 20%):   información reportada  a diciembre de 2023.
* Reporte consumo de papel ( ponderación 10%):   información reportada a noviembre de 2023.
*Reporte ciclistas ( ponderación 10%):   información reportada a noviembre de 2023.</t>
  </si>
  <si>
    <t>Reporte meta ambiental OAP</t>
  </si>
  <si>
    <t>Número de requisitos de la Ley 1712 de 2014 de publicación de la información cumplidos en la página web</t>
  </si>
  <si>
    <t xml:space="preserve">Reporte comunicaciones </t>
  </si>
  <si>
    <t>Meta no programad a</t>
  </si>
  <si>
    <t xml:space="preserve">Meta no programada </t>
  </si>
  <si>
    <t xml:space="preserve">meta no programada según radicado No 20244600003393 de la Oficina de atencion a la ciudadania </t>
  </si>
  <si>
    <t>Fueron generadas 160 respuestas de los 184 requerimientos ciudadanos instaurados, según radicado No  20244600003393</t>
  </si>
  <si>
    <t>Reporte de requerimientos ciudadanos  radicado No  20244600003393</t>
  </si>
  <si>
    <t xml:space="preserve">La alcaldía local presenta un avance de metas PDL acumulado del  100% y un avance acumulado para la vigencia 2023. </t>
  </si>
  <si>
    <t>La alcaldía local presento un avance acumulado del 89,81% para la vigencia 2023.</t>
  </si>
  <si>
    <t>La alcaldía local presento un avance acumulado del 97,60% para la vigencia 2023</t>
  </si>
  <si>
    <t>La alcaldía local presento un avance acumulado del 97,46% para la vigencia 2023</t>
  </si>
  <si>
    <t>La alcaldía local presento un avance acumulado del 87,27% para la vigencia 2023</t>
  </si>
  <si>
    <t>La alcaldía local presento un avance acumulado del 99,42% para la vigencia 2023</t>
  </si>
  <si>
    <t>La alcaldía local presento un avance acumulado del 96,41% para la vigencia 2023</t>
  </si>
  <si>
    <t>La alcaldía local presenta un acumulado del 100% de ejecucion de la meta para la vigencia 2023.</t>
  </si>
  <si>
    <t>La alcaldía local presento un avance acumulado del 100% para la vigencia 2023</t>
  </si>
  <si>
    <t>La alcaldía local presento un avance acumulado del 96,60% para la vigencia 2023</t>
  </si>
  <si>
    <t>La alcaldía local presento un avance acumulado del 80% para la vigencia 2023</t>
  </si>
  <si>
    <t xml:space="preserve">Acta de asistencia e informe de operativos </t>
  </si>
  <si>
    <t>"La Alcaldía Local de Bosa durante el periodo de la vigencia realizó 31 operativos en materia de integridad del espacio público. Nota: se ajusta programación por cumplimiento de la meta"</t>
  </si>
  <si>
    <t>Para el periodo trimestre se logró realizar 56 operativos en materia de actividad económica</t>
  </si>
  <si>
    <t>"Para el periodo, se logró realizar 110 operativos en relación al cumplimiento de los fallos Río Bogotá, el resultado de la medición fue de un 100% de cumplimiento. Nota: se ajusta programación por cumplimiento de la meta"</t>
  </si>
  <si>
    <t>"Para el periodo, se logró realizar 5 operativos en relación al cumplimiento de los operativos Ambientales, el resultado de la medición fue de un 100% de cumplimiento. Nota: se ajusta programación por cumplimiento de la meta"</t>
  </si>
  <si>
    <t xml:space="preserve">Actas de asistencia e informes de operativos </t>
  </si>
  <si>
    <t>26 de enero de 2024</t>
  </si>
  <si>
    <t>Para el cuarto trimestre de la vigencia 2023, el Plan de Gestión de la Alcaldia Local alcanzó un nivel de desempeño del 97,27% y del 97,64% acumulado para la vigencia.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</si>
</sst>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9C0006"/>
      <name val="Calibri"/>
      <family val="2"/>
      <scheme val="minor"/>
    </font>
    <font>
      <sz val="11"/>
      <color rgb="FF000000"/>
      <name val="Calibri Light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sz val="11"/>
      <color rgb="FF000000"/>
      <name val="Calibri Light"/>
      <family val="2"/>
    </font>
    <font>
      <sz val="12"/>
      <color rgb="FF4472C4"/>
      <name val="Calibri Light"/>
      <family val="2"/>
      <scheme val="major"/>
    </font>
    <font>
      <b/>
      <sz val="12"/>
      <color rgb="FF4472C4"/>
      <name val="Calibri Light"/>
      <family val="2"/>
      <scheme val="major"/>
    </font>
    <font>
      <sz val="11"/>
      <color rgb="FF4472C4"/>
      <name val="Calibri Light"/>
      <family val="2"/>
      <scheme val="major"/>
    </font>
    <font>
      <sz val="11"/>
      <color rgb="FF4472C4"/>
      <name val="Calibri Light"/>
      <family val="2"/>
    </font>
    <font>
      <sz val="14"/>
      <color rgb="FF4472C4"/>
      <name val="Calibri Light"/>
      <family val="2"/>
      <scheme val="major"/>
    </font>
    <font>
      <b/>
      <sz val="14"/>
      <color rgb="FF4472C4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color rgb="FF0070C0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9" fillId="10" borderId="0" applyNumberFormat="0" applyBorder="0" applyAlignment="0" applyProtection="0"/>
    <xf numFmtId="41" fontId="3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56">
    <xf numFmtId="0" fontId="0" fillId="0" borderId="0" xfId="0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9" borderId="0" xfId="0" applyFont="1" applyFill="1" applyAlignment="1">
      <alignment wrapText="1"/>
    </xf>
    <xf numFmtId="0" fontId="2" fillId="9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9" fontId="11" fillId="0" borderId="1" xfId="0" applyNumberFormat="1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10" fontId="11" fillId="0" borderId="1" xfId="0" applyNumberFormat="1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>
      <alignment horizontal="left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left" vertical="center" wrapText="1"/>
      <protection hidden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left" vertical="center" wrapText="1"/>
      <protection hidden="1"/>
    </xf>
    <xf numFmtId="0" fontId="11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 applyProtection="1">
      <alignment horizontal="left" vertical="center" wrapText="1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2" fillId="0" borderId="3" xfId="0" applyFont="1" applyBorder="1" applyAlignment="1" applyProtection="1">
      <alignment horizontal="left" vertical="center" wrapText="1"/>
      <protection hidden="1"/>
    </xf>
    <xf numFmtId="0" fontId="12" fillId="0" borderId="3" xfId="2" applyFont="1" applyFill="1" applyBorder="1" applyAlignment="1" applyProtection="1">
      <alignment horizontal="left" vertical="center" wrapText="1"/>
      <protection hidden="1"/>
    </xf>
    <xf numFmtId="0" fontId="12" fillId="0" borderId="7" xfId="2" applyFont="1" applyFill="1" applyBorder="1" applyAlignment="1" applyProtection="1">
      <alignment horizontal="left" vertical="center" wrapText="1"/>
      <protection hidden="1"/>
    </xf>
    <xf numFmtId="0" fontId="10" fillId="0" borderId="15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justify" vertical="center" wrapText="1"/>
    </xf>
    <xf numFmtId="10" fontId="1" fillId="0" borderId="1" xfId="0" applyNumberFormat="1" applyFont="1" applyBorder="1" applyAlignment="1">
      <alignment horizontal="justify" vertical="center" wrapText="1"/>
    </xf>
    <xf numFmtId="0" fontId="13" fillId="0" borderId="0" xfId="0" applyFont="1" applyAlignment="1">
      <alignment vertical="center"/>
    </xf>
    <xf numFmtId="0" fontId="14" fillId="3" borderId="1" xfId="0" applyFont="1" applyFill="1" applyBorder="1" applyAlignment="1">
      <alignment wrapText="1"/>
    </xf>
    <xf numFmtId="0" fontId="15" fillId="3" borderId="1" xfId="0" applyFont="1" applyFill="1" applyBorder="1"/>
    <xf numFmtId="9" fontId="15" fillId="3" borderId="1" xfId="1" applyFont="1" applyFill="1" applyBorder="1" applyAlignment="1">
      <alignment wrapText="1"/>
    </xf>
    <xf numFmtId="9" fontId="15" fillId="3" borderId="1" xfId="1" applyFont="1" applyFill="1" applyBorder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9" fontId="17" fillId="0" borderId="12" xfId="0" applyNumberFormat="1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9" fontId="17" fillId="0" borderId="11" xfId="1" applyFont="1" applyBorder="1" applyAlignment="1">
      <alignment horizontal="center" vertical="center" wrapText="1"/>
    </xf>
    <xf numFmtId="9" fontId="17" fillId="0" borderId="1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justify" vertical="center" wrapText="1"/>
    </xf>
    <xf numFmtId="164" fontId="16" fillId="0" borderId="1" xfId="0" applyNumberFormat="1" applyFont="1" applyBorder="1" applyAlignment="1">
      <alignment horizontal="justify" vertical="center" wrapText="1"/>
    </xf>
    <xf numFmtId="9" fontId="16" fillId="0" borderId="1" xfId="1" applyFont="1" applyBorder="1" applyAlignment="1">
      <alignment horizontal="justify" vertical="center" wrapText="1"/>
    </xf>
    <xf numFmtId="10" fontId="16" fillId="0" borderId="1" xfId="0" applyNumberFormat="1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9" fontId="17" fillId="0" borderId="11" xfId="1" applyFont="1" applyFill="1" applyBorder="1" applyAlignment="1">
      <alignment horizontal="center" vertical="center" wrapText="1"/>
    </xf>
    <xf numFmtId="9" fontId="17" fillId="0" borderId="1" xfId="1" applyFont="1" applyFill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justify" vertical="center" wrapText="1"/>
    </xf>
    <xf numFmtId="1" fontId="17" fillId="0" borderId="11" xfId="1" applyNumberFormat="1" applyFont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1" fontId="17" fillId="0" borderId="1" xfId="1" applyNumberFormat="1" applyFont="1" applyBorder="1" applyAlignment="1">
      <alignment horizontal="center" vertical="center" wrapText="1"/>
    </xf>
    <xf numFmtId="10" fontId="16" fillId="0" borderId="1" xfId="1" applyNumberFormat="1" applyFont="1" applyBorder="1" applyAlignment="1">
      <alignment horizontal="justify" vertical="center" wrapText="1"/>
    </xf>
    <xf numFmtId="0" fontId="15" fillId="3" borderId="1" xfId="0" applyFont="1" applyFill="1" applyBorder="1" applyAlignment="1">
      <alignment wrapText="1"/>
    </xf>
    <xf numFmtId="9" fontId="15" fillId="3" borderId="1" xfId="0" applyNumberFormat="1" applyFont="1" applyFill="1" applyBorder="1" applyAlignment="1">
      <alignment wrapText="1"/>
    </xf>
    <xf numFmtId="9" fontId="15" fillId="3" borderId="1" xfId="0" applyNumberFormat="1" applyFont="1" applyFill="1" applyBorder="1" applyAlignment="1">
      <alignment horizontal="right" wrapText="1"/>
    </xf>
    <xf numFmtId="0" fontId="18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9" fontId="18" fillId="2" borderId="1" xfId="1" applyFont="1" applyFill="1" applyBorder="1" applyAlignment="1">
      <alignment wrapText="1"/>
    </xf>
    <xf numFmtId="9" fontId="18" fillId="2" borderId="1" xfId="1" applyFont="1" applyFill="1" applyBorder="1" applyAlignment="1">
      <alignment horizontal="right" wrapText="1"/>
    </xf>
    <xf numFmtId="0" fontId="16" fillId="0" borderId="0" xfId="0" applyFont="1" applyAlignment="1">
      <alignment wrapText="1"/>
    </xf>
    <xf numFmtId="165" fontId="16" fillId="0" borderId="0" xfId="0" applyNumberFormat="1" applyFont="1" applyAlignment="1">
      <alignment wrapText="1"/>
    </xf>
    <xf numFmtId="10" fontId="16" fillId="0" borderId="0" xfId="0" applyNumberFormat="1" applyFont="1" applyAlignment="1">
      <alignment wrapText="1"/>
    </xf>
    <xf numFmtId="10" fontId="15" fillId="3" borderId="1" xfId="0" applyNumberFormat="1" applyFont="1" applyFill="1" applyBorder="1" applyAlignment="1">
      <alignment wrapText="1"/>
    </xf>
    <xf numFmtId="164" fontId="15" fillId="3" borderId="1" xfId="0" applyNumberFormat="1" applyFont="1" applyFill="1" applyBorder="1" applyAlignment="1">
      <alignment wrapText="1"/>
    </xf>
    <xf numFmtId="10" fontId="19" fillId="2" borderId="1" xfId="0" applyNumberFormat="1" applyFont="1" applyFill="1" applyBorder="1" applyAlignment="1">
      <alignment wrapText="1"/>
    </xf>
    <xf numFmtId="9" fontId="1" fillId="0" borderId="1" xfId="1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164" fontId="16" fillId="0" borderId="1" xfId="1" applyNumberFormat="1" applyFont="1" applyBorder="1" applyAlignment="1">
      <alignment horizontal="justify" vertical="center" wrapText="1"/>
    </xf>
    <xf numFmtId="0" fontId="1" fillId="9" borderId="1" xfId="0" applyFont="1" applyFill="1" applyBorder="1" applyAlignment="1">
      <alignment horizontal="justify" vertical="center" wrapText="1"/>
    </xf>
    <xf numFmtId="164" fontId="1" fillId="0" borderId="1" xfId="1" applyNumberFormat="1" applyFont="1" applyBorder="1" applyAlignment="1">
      <alignment horizontal="justify" vertical="center" wrapText="1"/>
    </xf>
    <xf numFmtId="164" fontId="16" fillId="9" borderId="1" xfId="1" applyNumberFormat="1" applyFont="1" applyFill="1" applyBorder="1" applyAlignment="1">
      <alignment horizontal="justify" vertical="center" wrapText="1"/>
    </xf>
    <xf numFmtId="10" fontId="16" fillId="9" borderId="1" xfId="0" applyNumberFormat="1" applyFont="1" applyFill="1" applyBorder="1" applyAlignment="1">
      <alignment horizontal="justify" vertical="center" wrapText="1"/>
    </xf>
    <xf numFmtId="0" fontId="16" fillId="9" borderId="1" xfId="0" applyFont="1" applyFill="1" applyBorder="1" applyAlignment="1">
      <alignment horizontal="justify" vertical="center" wrapText="1"/>
    </xf>
    <xf numFmtId="9" fontId="16" fillId="9" borderId="1" xfId="1" applyFont="1" applyFill="1" applyBorder="1" applyAlignment="1">
      <alignment horizontal="justify" vertical="center" wrapText="1"/>
    </xf>
    <xf numFmtId="10" fontId="1" fillId="9" borderId="1" xfId="0" applyNumberFormat="1" applyFont="1" applyFill="1" applyBorder="1" applyAlignment="1">
      <alignment horizontal="justify" vertical="center" wrapText="1"/>
    </xf>
    <xf numFmtId="0" fontId="20" fillId="9" borderId="1" xfId="4" applyFill="1" applyBorder="1" applyAlignment="1">
      <alignment horizontal="justify" vertical="center" wrapText="1"/>
    </xf>
    <xf numFmtId="1" fontId="16" fillId="9" borderId="1" xfId="0" applyNumberFormat="1" applyFont="1" applyFill="1" applyBorder="1" applyAlignment="1">
      <alignment horizontal="justify" vertical="center" wrapText="1"/>
    </xf>
    <xf numFmtId="10" fontId="16" fillId="9" borderId="1" xfId="1" applyNumberFormat="1" applyFont="1" applyFill="1" applyBorder="1" applyAlignment="1">
      <alignment horizontal="justify" vertical="center" wrapText="1"/>
    </xf>
    <xf numFmtId="10" fontId="15" fillId="3" borderId="1" xfId="1" applyNumberFormat="1" applyFont="1" applyFill="1" applyBorder="1" applyAlignment="1">
      <alignment wrapText="1"/>
    </xf>
    <xf numFmtId="1" fontId="1" fillId="9" borderId="1" xfId="0" applyNumberFormat="1" applyFont="1" applyFill="1" applyBorder="1" applyAlignment="1">
      <alignment horizontal="justify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16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10" fontId="21" fillId="0" borderId="1" xfId="0" applyNumberFormat="1" applyFont="1" applyBorder="1" applyAlignment="1">
      <alignment horizontal="justify" vertical="center" wrapText="1"/>
    </xf>
    <xf numFmtId="0" fontId="12" fillId="11" borderId="1" xfId="0" applyFont="1" applyFill="1" applyBorder="1" applyAlignment="1">
      <alignment horizontal="left" vertical="center" wrapText="1"/>
    </xf>
    <xf numFmtId="0" fontId="10" fillId="11" borderId="12" xfId="0" applyFont="1" applyFill="1" applyBorder="1" applyAlignment="1">
      <alignment horizontal="left" vertical="center" wrapText="1"/>
    </xf>
    <xf numFmtId="0" fontId="10" fillId="11" borderId="17" xfId="0" applyFont="1" applyFill="1" applyBorder="1" applyAlignment="1">
      <alignment horizontal="left" vertical="center" wrapText="1"/>
    </xf>
    <xf numFmtId="164" fontId="1" fillId="0" borderId="1" xfId="1" applyNumberFormat="1" applyFont="1" applyBorder="1" applyAlignment="1">
      <alignment horizontal="left" vertical="center" wrapText="1" indent="2"/>
    </xf>
    <xf numFmtId="164" fontId="16" fillId="9" borderId="1" xfId="0" applyNumberFormat="1" applyFont="1" applyFill="1" applyBorder="1" applyAlignment="1">
      <alignment horizontal="justify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justify" vertical="center" wrapText="1"/>
    </xf>
    <xf numFmtId="0" fontId="1" fillId="9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 wrapText="1"/>
    </xf>
  </cellXfs>
  <cellStyles count="5">
    <cellStyle name="Hipervínculo" xfId="4" builtinId="8"/>
    <cellStyle name="Incorrecto" xfId="2" builtinId="27"/>
    <cellStyle name="Millares [0] 2" xfId="3" xr:uid="{A293794E-AD35-400E-9FC5-9B924D4897C9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298986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703797-4AAF-448D-A59A-0DA885684A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749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../../:f:/g/personal/miguel_cardozo_gobiernobogota_gov_co/Em3Cl6hCPQhDioiu_JLgoPYBkPVfsju4ScZS7Z6vKKn1PQ?e=Q2RSJH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63"/>
  <sheetViews>
    <sheetView tabSelected="1" topLeftCell="A28" zoomScale="70" zoomScaleNormal="70" workbookViewId="0">
      <selection activeCell="P9" sqref="P9"/>
    </sheetView>
  </sheetViews>
  <sheetFormatPr baseColWidth="10" defaultColWidth="10.85546875" defaultRowHeight="15" x14ac:dyDescent="0.25"/>
  <cols>
    <col min="1" max="1" width="4.140625" style="1" customWidth="1"/>
    <col min="2" max="2" width="25.5703125" style="1" customWidth="1"/>
    <col min="3" max="3" width="13.85546875" style="1" customWidth="1"/>
    <col min="4" max="4" width="8.140625" style="1" customWidth="1"/>
    <col min="5" max="5" width="44.28515625" style="1" bestFit="1" customWidth="1"/>
    <col min="6" max="6" width="10.85546875" style="1" customWidth="1"/>
    <col min="7" max="7" width="24.42578125" style="1" customWidth="1"/>
    <col min="8" max="8" width="23.5703125" style="1" customWidth="1"/>
    <col min="9" max="9" width="10" style="1" customWidth="1"/>
    <col min="10" max="10" width="18.42578125" style="1" customWidth="1"/>
    <col min="11" max="11" width="15.85546875" style="1" customWidth="1"/>
    <col min="12" max="15" width="7.28515625" style="1" customWidth="1"/>
    <col min="16" max="16" width="22.5703125" style="1" customWidth="1"/>
    <col min="17" max="17" width="17.85546875" style="1" customWidth="1"/>
    <col min="18" max="18" width="19.7109375" style="1" customWidth="1"/>
    <col min="19" max="19" width="21.7109375" style="1" customWidth="1"/>
    <col min="20" max="21" width="25.42578125" style="1" customWidth="1"/>
    <col min="22" max="24" width="16.5703125" style="1" hidden="1" customWidth="1"/>
    <col min="25" max="25" width="40.28515625" style="1" hidden="1" customWidth="1"/>
    <col min="26" max="29" width="16.5703125" style="1" hidden="1" customWidth="1"/>
    <col min="30" max="30" width="33.42578125" style="1" hidden="1" customWidth="1"/>
    <col min="31" max="34" width="16.5703125" style="1" hidden="1" customWidth="1"/>
    <col min="35" max="35" width="43.7109375" style="1" hidden="1" customWidth="1"/>
    <col min="36" max="36" width="16.5703125" style="1" hidden="1" customWidth="1"/>
    <col min="37" max="38" width="22" style="1" customWidth="1"/>
    <col min="39" max="39" width="16.5703125" style="1" customWidth="1"/>
    <col min="40" max="40" width="34.85546875" style="1" customWidth="1"/>
    <col min="41" max="41" width="11.7109375" style="1" customWidth="1"/>
    <col min="42" max="43" width="16.5703125" style="1" customWidth="1"/>
    <col min="44" max="44" width="21.5703125" style="1" customWidth="1"/>
    <col min="45" max="45" width="39.42578125" style="1" customWidth="1"/>
    <col min="46" max="16384" width="10.85546875" style="1"/>
  </cols>
  <sheetData>
    <row r="1" spans="1:45" s="16" customFormat="1" ht="70.5" customHeight="1" x14ac:dyDescent="0.25">
      <c r="A1" s="144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9" t="s">
        <v>1</v>
      </c>
      <c r="M1" s="149"/>
      <c r="N1" s="149"/>
      <c r="O1" s="149"/>
      <c r="P1" s="149"/>
    </row>
    <row r="2" spans="1:45" s="18" customFormat="1" ht="23.45" customHeight="1" x14ac:dyDescent="0.25">
      <c r="A2" s="147" t="s">
        <v>2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7"/>
      <c r="M2" s="17"/>
      <c r="N2" s="17"/>
      <c r="O2" s="17"/>
      <c r="P2" s="17"/>
    </row>
    <row r="3" spans="1:45" s="16" customFormat="1" x14ac:dyDescent="0.25"/>
    <row r="4" spans="1:45" s="16" customFormat="1" ht="29.1" customHeight="1" x14ac:dyDescent="0.25">
      <c r="F4" s="152" t="s">
        <v>3</v>
      </c>
      <c r="G4" s="153"/>
      <c r="H4" s="153"/>
      <c r="I4" s="153"/>
      <c r="J4" s="153"/>
      <c r="K4" s="154"/>
    </row>
    <row r="5" spans="1:45" s="16" customFormat="1" ht="15" customHeight="1" x14ac:dyDescent="0.25">
      <c r="F5" s="2" t="s">
        <v>4</v>
      </c>
      <c r="G5" s="2" t="s">
        <v>5</v>
      </c>
      <c r="H5" s="152" t="s">
        <v>6</v>
      </c>
      <c r="I5" s="153"/>
      <c r="J5" s="153"/>
      <c r="K5" s="154"/>
    </row>
    <row r="6" spans="1:45" s="16" customFormat="1" x14ac:dyDescent="0.25">
      <c r="F6" s="19">
        <v>1</v>
      </c>
      <c r="G6" s="19" t="s">
        <v>7</v>
      </c>
      <c r="H6" s="151" t="s">
        <v>8</v>
      </c>
      <c r="I6" s="151"/>
      <c r="J6" s="151"/>
      <c r="K6" s="151"/>
    </row>
    <row r="7" spans="1:45" s="16" customFormat="1" ht="102" customHeight="1" x14ac:dyDescent="0.25">
      <c r="F7" s="19">
        <v>2</v>
      </c>
      <c r="G7" s="19" t="s">
        <v>9</v>
      </c>
      <c r="H7" s="151" t="s">
        <v>10</v>
      </c>
      <c r="I7" s="151"/>
      <c r="J7" s="151"/>
      <c r="K7" s="151"/>
    </row>
    <row r="8" spans="1:45" s="16" customFormat="1" ht="102" customHeight="1" x14ac:dyDescent="0.25">
      <c r="F8" s="19">
        <v>3</v>
      </c>
      <c r="G8" s="19" t="s">
        <v>268</v>
      </c>
      <c r="H8" s="150" t="s">
        <v>271</v>
      </c>
      <c r="I8" s="151"/>
      <c r="J8" s="151"/>
      <c r="K8" s="151"/>
    </row>
    <row r="9" spans="1:45" s="16" customFormat="1" ht="56.25" customHeight="1" x14ac:dyDescent="0.25">
      <c r="F9" s="19">
        <v>4</v>
      </c>
      <c r="G9" s="19" t="s">
        <v>269</v>
      </c>
      <c r="H9" s="150" t="s">
        <v>272</v>
      </c>
      <c r="I9" s="151"/>
      <c r="J9" s="151"/>
      <c r="K9" s="151"/>
    </row>
    <row r="10" spans="1:45" s="16" customFormat="1" ht="56.25" customHeight="1" x14ac:dyDescent="0.25">
      <c r="F10" s="19">
        <v>5</v>
      </c>
      <c r="G10" s="19" t="s">
        <v>270</v>
      </c>
      <c r="H10" s="150" t="s">
        <v>300</v>
      </c>
      <c r="I10" s="151"/>
      <c r="J10" s="151"/>
      <c r="K10" s="151"/>
    </row>
    <row r="11" spans="1:45" s="16" customFormat="1" ht="56.25" customHeight="1" x14ac:dyDescent="0.25">
      <c r="F11" s="19">
        <v>6</v>
      </c>
      <c r="G11" s="19" t="s">
        <v>341</v>
      </c>
      <c r="H11" s="155" t="s">
        <v>342</v>
      </c>
      <c r="I11" s="155"/>
      <c r="J11" s="155"/>
      <c r="K11" s="155"/>
    </row>
    <row r="12" spans="1:45" s="16" customFormat="1" ht="12.75" customHeight="1" x14ac:dyDescent="0.25"/>
    <row r="13" spans="1:45" ht="12.75" customHeight="1" x14ac:dyDescent="0.25">
      <c r="A13" s="143" t="s">
        <v>11</v>
      </c>
      <c r="B13" s="143"/>
      <c r="C13" s="143" t="s">
        <v>12</v>
      </c>
      <c r="D13" s="143" t="s">
        <v>13</v>
      </c>
      <c r="E13" s="143"/>
      <c r="F13" s="143"/>
      <c r="G13" s="146" t="s">
        <v>14</v>
      </c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3" t="s">
        <v>15</v>
      </c>
      <c r="S13" s="143"/>
      <c r="T13" s="143"/>
      <c r="U13" s="143"/>
      <c r="V13" s="113" t="s">
        <v>16</v>
      </c>
      <c r="W13" s="114"/>
      <c r="X13" s="114"/>
      <c r="Y13" s="114"/>
      <c r="Z13" s="115"/>
      <c r="AA13" s="119" t="s">
        <v>17</v>
      </c>
      <c r="AB13" s="120"/>
      <c r="AC13" s="120"/>
      <c r="AD13" s="120"/>
      <c r="AE13" s="121"/>
      <c r="AF13" s="125" t="s">
        <v>18</v>
      </c>
      <c r="AG13" s="126"/>
      <c r="AH13" s="126"/>
      <c r="AI13" s="126"/>
      <c r="AJ13" s="127"/>
      <c r="AK13" s="131" t="s">
        <v>19</v>
      </c>
      <c r="AL13" s="132"/>
      <c r="AM13" s="132"/>
      <c r="AN13" s="132"/>
      <c r="AO13" s="133"/>
      <c r="AP13" s="137" t="s">
        <v>20</v>
      </c>
      <c r="AQ13" s="138"/>
      <c r="AR13" s="138"/>
      <c r="AS13" s="139"/>
    </row>
    <row r="14" spans="1:45" ht="12.75" customHeight="1" x14ac:dyDescent="0.25">
      <c r="A14" s="143"/>
      <c r="B14" s="143"/>
      <c r="C14" s="143"/>
      <c r="D14" s="143"/>
      <c r="E14" s="143"/>
      <c r="F14" s="143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3"/>
      <c r="S14" s="143"/>
      <c r="T14" s="143"/>
      <c r="U14" s="143"/>
      <c r="V14" s="116"/>
      <c r="W14" s="117"/>
      <c r="X14" s="117"/>
      <c r="Y14" s="117"/>
      <c r="Z14" s="118"/>
      <c r="AA14" s="122"/>
      <c r="AB14" s="123"/>
      <c r="AC14" s="123"/>
      <c r="AD14" s="123"/>
      <c r="AE14" s="124"/>
      <c r="AF14" s="128"/>
      <c r="AG14" s="129"/>
      <c r="AH14" s="129"/>
      <c r="AI14" s="129"/>
      <c r="AJ14" s="130"/>
      <c r="AK14" s="134"/>
      <c r="AL14" s="135"/>
      <c r="AM14" s="135"/>
      <c r="AN14" s="135"/>
      <c r="AO14" s="136"/>
      <c r="AP14" s="140"/>
      <c r="AQ14" s="141"/>
      <c r="AR14" s="141"/>
      <c r="AS14" s="142"/>
    </row>
    <row r="15" spans="1:45" ht="45.75" thickBot="1" x14ac:dyDescent="0.3">
      <c r="A15" s="2" t="s">
        <v>21</v>
      </c>
      <c r="B15" s="2" t="s">
        <v>22</v>
      </c>
      <c r="C15" s="143"/>
      <c r="D15" s="2" t="s">
        <v>23</v>
      </c>
      <c r="E15" s="2" t="s">
        <v>24</v>
      </c>
      <c r="F15" s="2" t="s">
        <v>25</v>
      </c>
      <c r="G15" s="7" t="s">
        <v>26</v>
      </c>
      <c r="H15" s="7" t="s">
        <v>27</v>
      </c>
      <c r="I15" s="7" t="s">
        <v>28</v>
      </c>
      <c r="J15" s="7" t="s">
        <v>29</v>
      </c>
      <c r="K15" s="7" t="s">
        <v>30</v>
      </c>
      <c r="L15" s="7" t="s">
        <v>31</v>
      </c>
      <c r="M15" s="7" t="s">
        <v>32</v>
      </c>
      <c r="N15" s="7" t="s">
        <v>33</v>
      </c>
      <c r="O15" s="7" t="s">
        <v>34</v>
      </c>
      <c r="P15" s="7" t="s">
        <v>35</v>
      </c>
      <c r="Q15" s="7" t="s">
        <v>36</v>
      </c>
      <c r="R15" s="2" t="s">
        <v>37</v>
      </c>
      <c r="S15" s="2" t="s">
        <v>38</v>
      </c>
      <c r="T15" s="2" t="s">
        <v>39</v>
      </c>
      <c r="U15" s="2" t="s">
        <v>40</v>
      </c>
      <c r="V15" s="3" t="s">
        <v>41</v>
      </c>
      <c r="W15" s="3" t="s">
        <v>42</v>
      </c>
      <c r="X15" s="3" t="s">
        <v>43</v>
      </c>
      <c r="Y15" s="3" t="s">
        <v>44</v>
      </c>
      <c r="Z15" s="3" t="s">
        <v>45</v>
      </c>
      <c r="AA15" s="10" t="s">
        <v>41</v>
      </c>
      <c r="AB15" s="10" t="s">
        <v>42</v>
      </c>
      <c r="AC15" s="10" t="s">
        <v>43</v>
      </c>
      <c r="AD15" s="10" t="s">
        <v>44</v>
      </c>
      <c r="AE15" s="10" t="s">
        <v>45</v>
      </c>
      <c r="AF15" s="11" t="s">
        <v>41</v>
      </c>
      <c r="AG15" s="11" t="s">
        <v>42</v>
      </c>
      <c r="AH15" s="11" t="s">
        <v>43</v>
      </c>
      <c r="AI15" s="11" t="s">
        <v>44</v>
      </c>
      <c r="AJ15" s="11" t="s">
        <v>45</v>
      </c>
      <c r="AK15" s="12" t="s">
        <v>41</v>
      </c>
      <c r="AL15" s="12" t="s">
        <v>42</v>
      </c>
      <c r="AM15" s="12" t="s">
        <v>43</v>
      </c>
      <c r="AN15" s="12" t="s">
        <v>44</v>
      </c>
      <c r="AO15" s="12" t="s">
        <v>45</v>
      </c>
      <c r="AP15" s="4" t="s">
        <v>41</v>
      </c>
      <c r="AQ15" s="4" t="s">
        <v>42</v>
      </c>
      <c r="AR15" s="4" t="s">
        <v>43</v>
      </c>
      <c r="AS15" s="4" t="s">
        <v>44</v>
      </c>
    </row>
    <row r="16" spans="1:45" s="15" customFormat="1" ht="75" x14ac:dyDescent="0.25">
      <c r="A16" s="9">
        <v>4</v>
      </c>
      <c r="B16" s="8" t="s">
        <v>46</v>
      </c>
      <c r="C16" s="9" t="s">
        <v>47</v>
      </c>
      <c r="D16" s="13" t="s">
        <v>48</v>
      </c>
      <c r="E16" s="8" t="s">
        <v>49</v>
      </c>
      <c r="F16" s="8" t="s">
        <v>50</v>
      </c>
      <c r="G16" s="8" t="s">
        <v>51</v>
      </c>
      <c r="H16" s="25" t="s">
        <v>52</v>
      </c>
      <c r="I16" s="27" t="s">
        <v>53</v>
      </c>
      <c r="J16" s="20" t="s">
        <v>54</v>
      </c>
      <c r="K16" s="31" t="s">
        <v>55</v>
      </c>
      <c r="L16" s="26">
        <v>0</v>
      </c>
      <c r="M16" s="26">
        <v>0.4</v>
      </c>
      <c r="N16" s="26">
        <v>0.48</v>
      </c>
      <c r="O16" s="26">
        <v>0.6</v>
      </c>
      <c r="P16" s="26">
        <v>0.6</v>
      </c>
      <c r="Q16" s="32" t="s">
        <v>56</v>
      </c>
      <c r="R16" s="37" t="s">
        <v>57</v>
      </c>
      <c r="S16" s="25" t="s">
        <v>58</v>
      </c>
      <c r="T16" s="31" t="s">
        <v>59</v>
      </c>
      <c r="U16" s="43" t="s">
        <v>60</v>
      </c>
      <c r="V16" s="47">
        <f t="shared" ref="V16:V31" si="0">L16</f>
        <v>0</v>
      </c>
      <c r="W16" s="47" t="s">
        <v>61</v>
      </c>
      <c r="X16" s="48" t="s">
        <v>62</v>
      </c>
      <c r="Y16" s="8" t="s">
        <v>62</v>
      </c>
      <c r="Z16" s="8" t="s">
        <v>62</v>
      </c>
      <c r="AA16" s="47">
        <f t="shared" ref="AA16:AA31" si="1">M16</f>
        <v>0.4</v>
      </c>
      <c r="AB16" s="90">
        <v>0.40699999999999997</v>
      </c>
      <c r="AC16" s="48">
        <f>IF(AB16/AA16&gt;100%,100%,AB16/AA16)</f>
        <v>1</v>
      </c>
      <c r="AD16" s="8" t="s">
        <v>63</v>
      </c>
      <c r="AE16" s="8" t="s">
        <v>64</v>
      </c>
      <c r="AF16" s="89">
        <f t="shared" ref="AF16:AF31" si="2">N16</f>
        <v>0.48</v>
      </c>
      <c r="AG16" s="111">
        <v>0.57199999999999995</v>
      </c>
      <c r="AH16" s="48">
        <f>IF(AG16/AF16&gt;100%,100%,AG16/AF16)</f>
        <v>1</v>
      </c>
      <c r="AI16" s="104" t="s">
        <v>273</v>
      </c>
      <c r="AJ16" s="105" t="s">
        <v>64</v>
      </c>
      <c r="AK16" s="89">
        <f t="shared" ref="AK16:AK31" si="3">O16</f>
        <v>0.6</v>
      </c>
      <c r="AL16" s="48">
        <v>0.621</v>
      </c>
      <c r="AM16" s="48">
        <f>IF(AL16/AK16&gt;100%,100%,AL16/AK16)</f>
        <v>1</v>
      </c>
      <c r="AN16" s="8" t="s">
        <v>301</v>
      </c>
      <c r="AO16" s="8" t="s">
        <v>64</v>
      </c>
      <c r="AP16" s="47">
        <f t="shared" ref="AP16:AP31" si="4">P16</f>
        <v>0.6</v>
      </c>
      <c r="AQ16" s="93">
        <v>0.621</v>
      </c>
      <c r="AR16" s="98">
        <f>IF(AQ16/AP16&gt;100%,100%,AQ16/AP16)</f>
        <v>1</v>
      </c>
      <c r="AS16" s="92" t="s">
        <v>324</v>
      </c>
    </row>
    <row r="17" spans="1:45" s="15" customFormat="1" ht="105" x14ac:dyDescent="0.25">
      <c r="A17" s="9">
        <v>4</v>
      </c>
      <c r="B17" s="8" t="s">
        <v>46</v>
      </c>
      <c r="C17" s="9" t="s">
        <v>65</v>
      </c>
      <c r="D17" s="13" t="s">
        <v>66</v>
      </c>
      <c r="E17" s="8" t="s">
        <v>67</v>
      </c>
      <c r="F17" s="8" t="s">
        <v>50</v>
      </c>
      <c r="G17" s="8" t="s">
        <v>68</v>
      </c>
      <c r="H17" s="21" t="s">
        <v>69</v>
      </c>
      <c r="I17" s="22">
        <v>0.6</v>
      </c>
      <c r="J17" s="23" t="s">
        <v>54</v>
      </c>
      <c r="K17" s="31" t="s">
        <v>55</v>
      </c>
      <c r="L17" s="33">
        <v>0.12</v>
      </c>
      <c r="M17" s="33">
        <v>0.35</v>
      </c>
      <c r="N17" s="33">
        <v>0.51</v>
      </c>
      <c r="O17" s="33">
        <v>0.72</v>
      </c>
      <c r="P17" s="33">
        <v>0.72</v>
      </c>
      <c r="Q17" s="34" t="s">
        <v>70</v>
      </c>
      <c r="R17" s="38" t="s">
        <v>71</v>
      </c>
      <c r="S17" s="21" t="s">
        <v>72</v>
      </c>
      <c r="T17" s="31" t="s">
        <v>59</v>
      </c>
      <c r="U17" s="35" t="s">
        <v>60</v>
      </c>
      <c r="V17" s="47">
        <f t="shared" si="0"/>
        <v>0.12</v>
      </c>
      <c r="W17" s="48">
        <v>9.4E-2</v>
      </c>
      <c r="X17" s="48">
        <f t="shared" ref="X17:X31" si="5">IF(W17/V17&gt;100%,100%,W17/V17)</f>
        <v>0.78333333333333333</v>
      </c>
      <c r="Y17" s="8" t="s">
        <v>73</v>
      </c>
      <c r="Z17" s="8" t="s">
        <v>64</v>
      </c>
      <c r="AA17" s="47">
        <f t="shared" si="1"/>
        <v>0.35</v>
      </c>
      <c r="AB17" s="90">
        <v>0.32300000000000001</v>
      </c>
      <c r="AC17" s="48">
        <f t="shared" ref="AC17:AC31" si="6">IF(AB17/AA17&gt;100%,100%,AB17/AA17)</f>
        <v>0.92285714285714293</v>
      </c>
      <c r="AD17" s="8" t="s">
        <v>74</v>
      </c>
      <c r="AE17" s="8" t="s">
        <v>64</v>
      </c>
      <c r="AF17" s="89">
        <f t="shared" si="2"/>
        <v>0.51</v>
      </c>
      <c r="AG17" s="111">
        <v>0.51590000000000003</v>
      </c>
      <c r="AH17" s="48">
        <f t="shared" ref="AH17:AH39" si="7">IF(AG17/AF17&gt;100%,100%,AG17/AF17)</f>
        <v>1</v>
      </c>
      <c r="AI17" s="104" t="s">
        <v>274</v>
      </c>
      <c r="AJ17" s="105" t="s">
        <v>64</v>
      </c>
      <c r="AK17" s="89">
        <f t="shared" si="3"/>
        <v>0.72</v>
      </c>
      <c r="AL17" s="48">
        <v>0.64659999999999995</v>
      </c>
      <c r="AM17" s="48">
        <f t="shared" ref="AM17:AM31" si="8">IF(AL17/AK17&gt;100%,100%,AL17/AK17)</f>
        <v>0.8980555555555555</v>
      </c>
      <c r="AN17" s="8" t="s">
        <v>302</v>
      </c>
      <c r="AO17" s="8" t="s">
        <v>64</v>
      </c>
      <c r="AP17" s="47">
        <f t="shared" si="4"/>
        <v>0.72</v>
      </c>
      <c r="AQ17" s="90">
        <v>0.64659999999999995</v>
      </c>
      <c r="AR17" s="48">
        <f>IF(AQ17/AP17&gt;100%,100%,AQ17/AP17)</f>
        <v>0.8980555555555555</v>
      </c>
      <c r="AS17" s="8" t="s">
        <v>325</v>
      </c>
    </row>
    <row r="18" spans="1:45" s="15" customFormat="1" ht="150" x14ac:dyDescent="0.25">
      <c r="A18" s="9">
        <v>4</v>
      </c>
      <c r="B18" s="8" t="s">
        <v>46</v>
      </c>
      <c r="C18" s="9" t="s">
        <v>65</v>
      </c>
      <c r="D18" s="13" t="s">
        <v>75</v>
      </c>
      <c r="E18" s="8" t="s">
        <v>76</v>
      </c>
      <c r="F18" s="8" t="s">
        <v>50</v>
      </c>
      <c r="G18" s="8" t="s">
        <v>77</v>
      </c>
      <c r="H18" s="21" t="s">
        <v>78</v>
      </c>
      <c r="I18" s="22">
        <v>0.6</v>
      </c>
      <c r="J18" s="23" t="s">
        <v>54</v>
      </c>
      <c r="K18" s="31" t="s">
        <v>55</v>
      </c>
      <c r="L18" s="26">
        <v>0.12</v>
      </c>
      <c r="M18" s="26">
        <v>0.3</v>
      </c>
      <c r="N18" s="26">
        <v>0.49</v>
      </c>
      <c r="O18" s="26">
        <v>0.7</v>
      </c>
      <c r="P18" s="26">
        <v>0.7</v>
      </c>
      <c r="Q18" s="34" t="s">
        <v>70</v>
      </c>
      <c r="R18" s="38" t="s">
        <v>71</v>
      </c>
      <c r="S18" s="21" t="s">
        <v>72</v>
      </c>
      <c r="T18" s="31" t="s">
        <v>59</v>
      </c>
      <c r="U18" s="35" t="s">
        <v>60</v>
      </c>
      <c r="V18" s="47">
        <f t="shared" si="0"/>
        <v>0.12</v>
      </c>
      <c r="W18" s="48">
        <v>0.16500000000000001</v>
      </c>
      <c r="X18" s="48">
        <f t="shared" si="5"/>
        <v>1</v>
      </c>
      <c r="Y18" s="8" t="s">
        <v>79</v>
      </c>
      <c r="Z18" s="49" t="s">
        <v>64</v>
      </c>
      <c r="AA18" s="47">
        <f t="shared" si="1"/>
        <v>0.3</v>
      </c>
      <c r="AB18" s="90">
        <v>0.39100000000000001</v>
      </c>
      <c r="AC18" s="48">
        <f t="shared" si="6"/>
        <v>1</v>
      </c>
      <c r="AD18" s="8" t="s">
        <v>80</v>
      </c>
      <c r="AE18" s="8" t="s">
        <v>64</v>
      </c>
      <c r="AF18" s="89">
        <f t="shared" si="2"/>
        <v>0.49</v>
      </c>
      <c r="AG18" s="111">
        <v>0.4773</v>
      </c>
      <c r="AH18" s="48">
        <f t="shared" si="7"/>
        <v>0.97408163265306125</v>
      </c>
      <c r="AI18" s="104" t="s">
        <v>275</v>
      </c>
      <c r="AJ18" s="105" t="s">
        <v>64</v>
      </c>
      <c r="AK18" s="89">
        <f t="shared" si="3"/>
        <v>0.7</v>
      </c>
      <c r="AL18" s="48">
        <v>0.68320000000000003</v>
      </c>
      <c r="AM18" s="48">
        <f t="shared" si="8"/>
        <v>0.97600000000000009</v>
      </c>
      <c r="AN18" s="8" t="s">
        <v>303</v>
      </c>
      <c r="AO18" s="8" t="s">
        <v>64</v>
      </c>
      <c r="AP18" s="47">
        <f t="shared" si="4"/>
        <v>0.7</v>
      </c>
      <c r="AQ18" s="90">
        <v>0.68320000000000003</v>
      </c>
      <c r="AR18" s="48">
        <f>IF(AQ18/AP18&gt;100%,100%,AQ18/AP18)</f>
        <v>0.97600000000000009</v>
      </c>
      <c r="AS18" s="8" t="s">
        <v>326</v>
      </c>
    </row>
    <row r="19" spans="1:45" s="15" customFormat="1" ht="120" x14ac:dyDescent="0.25">
      <c r="A19" s="9">
        <v>4</v>
      </c>
      <c r="B19" s="8" t="s">
        <v>46</v>
      </c>
      <c r="C19" s="9" t="s">
        <v>65</v>
      </c>
      <c r="D19" s="13" t="s">
        <v>81</v>
      </c>
      <c r="E19" s="8" t="s">
        <v>82</v>
      </c>
      <c r="F19" s="8" t="s">
        <v>50</v>
      </c>
      <c r="G19" s="8" t="s">
        <v>83</v>
      </c>
      <c r="H19" s="21" t="s">
        <v>84</v>
      </c>
      <c r="I19" s="24">
        <v>0.96489999999999998</v>
      </c>
      <c r="J19" s="23" t="s">
        <v>54</v>
      </c>
      <c r="K19" s="31" t="s">
        <v>55</v>
      </c>
      <c r="L19" s="26">
        <v>0.25</v>
      </c>
      <c r="M19" s="26">
        <v>0.5</v>
      </c>
      <c r="N19" s="26">
        <v>0.7</v>
      </c>
      <c r="O19" s="46">
        <v>0.98499999999999999</v>
      </c>
      <c r="P19" s="46">
        <v>0.98499999999999999</v>
      </c>
      <c r="Q19" s="34" t="s">
        <v>70</v>
      </c>
      <c r="R19" s="38" t="s">
        <v>71</v>
      </c>
      <c r="S19" s="21" t="s">
        <v>72</v>
      </c>
      <c r="T19" s="31" t="s">
        <v>59</v>
      </c>
      <c r="U19" s="35" t="s">
        <v>60</v>
      </c>
      <c r="V19" s="47">
        <f t="shared" si="0"/>
        <v>0.25</v>
      </c>
      <c r="W19" s="48">
        <v>0.1787</v>
      </c>
      <c r="X19" s="48">
        <f t="shared" si="5"/>
        <v>0.71479999999999999</v>
      </c>
      <c r="Y19" s="8" t="s">
        <v>85</v>
      </c>
      <c r="Z19" s="49" t="s">
        <v>64</v>
      </c>
      <c r="AA19" s="47">
        <f t="shared" si="1"/>
        <v>0.5</v>
      </c>
      <c r="AB19" s="90">
        <v>0.54320000000000002</v>
      </c>
      <c r="AC19" s="48">
        <f t="shared" si="6"/>
        <v>1</v>
      </c>
      <c r="AD19" s="8" t="s">
        <v>86</v>
      </c>
      <c r="AE19" s="8" t="s">
        <v>64</v>
      </c>
      <c r="AF19" s="89">
        <f t="shared" si="2"/>
        <v>0.7</v>
      </c>
      <c r="AG19" s="111">
        <v>0.1787</v>
      </c>
      <c r="AH19" s="48">
        <f t="shared" si="7"/>
        <v>0.25528571428571428</v>
      </c>
      <c r="AI19" s="104" t="s">
        <v>276</v>
      </c>
      <c r="AJ19" s="105" t="s">
        <v>64</v>
      </c>
      <c r="AK19" s="89">
        <f t="shared" si="3"/>
        <v>0.98499999999999999</v>
      </c>
      <c r="AL19" s="93">
        <v>0.96</v>
      </c>
      <c r="AM19" s="48">
        <f t="shared" si="8"/>
        <v>0.97461928934010145</v>
      </c>
      <c r="AN19" s="8" t="s">
        <v>304</v>
      </c>
      <c r="AO19" s="8" t="s">
        <v>64</v>
      </c>
      <c r="AP19" s="47">
        <f t="shared" si="4"/>
        <v>0.98499999999999999</v>
      </c>
      <c r="AQ19" s="90">
        <v>0.96</v>
      </c>
      <c r="AR19" s="48">
        <f t="shared" ref="AR19:AR31" si="9">IF(AQ19/AP19&gt;100%,100%,AQ19/AP19)</f>
        <v>0.97461928934010145</v>
      </c>
      <c r="AS19" s="8" t="s">
        <v>327</v>
      </c>
    </row>
    <row r="20" spans="1:45" s="15" customFormat="1" ht="105" x14ac:dyDescent="0.25">
      <c r="A20" s="9">
        <v>4</v>
      </c>
      <c r="B20" s="8" t="s">
        <v>46</v>
      </c>
      <c r="C20" s="9" t="s">
        <v>65</v>
      </c>
      <c r="D20" s="13" t="s">
        <v>87</v>
      </c>
      <c r="E20" s="8" t="s">
        <v>88</v>
      </c>
      <c r="F20" s="8" t="s">
        <v>50</v>
      </c>
      <c r="G20" s="8" t="s">
        <v>89</v>
      </c>
      <c r="H20" s="25" t="s">
        <v>90</v>
      </c>
      <c r="I20" s="26">
        <v>0.25</v>
      </c>
      <c r="J20" s="27" t="s">
        <v>54</v>
      </c>
      <c r="K20" s="31" t="s">
        <v>55</v>
      </c>
      <c r="L20" s="26">
        <v>0.08</v>
      </c>
      <c r="M20" s="26">
        <v>0.2</v>
      </c>
      <c r="N20" s="26">
        <v>0.3</v>
      </c>
      <c r="O20" s="26">
        <v>0.55000000000000004</v>
      </c>
      <c r="P20" s="26">
        <v>0.55000000000000004</v>
      </c>
      <c r="Q20" s="32" t="s">
        <v>70</v>
      </c>
      <c r="R20" s="37" t="s">
        <v>71</v>
      </c>
      <c r="S20" s="21" t="s">
        <v>72</v>
      </c>
      <c r="T20" s="31" t="s">
        <v>59</v>
      </c>
      <c r="U20" s="35" t="s">
        <v>60</v>
      </c>
      <c r="V20" s="47">
        <f t="shared" si="0"/>
        <v>0.08</v>
      </c>
      <c r="W20" s="48">
        <v>2.6499999999999999E-2</v>
      </c>
      <c r="X20" s="48">
        <f t="shared" si="5"/>
        <v>0.33124999999999999</v>
      </c>
      <c r="Y20" s="8" t="s">
        <v>91</v>
      </c>
      <c r="Z20" s="8" t="s">
        <v>64</v>
      </c>
      <c r="AA20" s="47">
        <f t="shared" si="1"/>
        <v>0.2</v>
      </c>
      <c r="AB20" s="90">
        <v>0.1694</v>
      </c>
      <c r="AC20" s="48">
        <f t="shared" si="6"/>
        <v>0.84699999999999998</v>
      </c>
      <c r="AD20" s="8" t="s">
        <v>92</v>
      </c>
      <c r="AE20" s="8" t="s">
        <v>64</v>
      </c>
      <c r="AF20" s="89">
        <f t="shared" si="2"/>
        <v>0.3</v>
      </c>
      <c r="AG20" s="111">
        <v>0.38</v>
      </c>
      <c r="AH20" s="48">
        <f t="shared" si="7"/>
        <v>1</v>
      </c>
      <c r="AI20" s="104" t="s">
        <v>277</v>
      </c>
      <c r="AJ20" s="105" t="s">
        <v>64</v>
      </c>
      <c r="AK20" s="89">
        <f t="shared" si="3"/>
        <v>0.55000000000000004</v>
      </c>
      <c r="AL20" s="93">
        <v>0.48</v>
      </c>
      <c r="AM20" s="48">
        <f t="shared" si="8"/>
        <v>0.87272727272727257</v>
      </c>
      <c r="AN20" s="8" t="s">
        <v>305</v>
      </c>
      <c r="AO20" s="8" t="s">
        <v>64</v>
      </c>
      <c r="AP20" s="47">
        <f t="shared" si="4"/>
        <v>0.55000000000000004</v>
      </c>
      <c r="AQ20" s="90">
        <v>0.48</v>
      </c>
      <c r="AR20" s="48">
        <f t="shared" si="9"/>
        <v>0.87272727272727257</v>
      </c>
      <c r="AS20" s="8" t="s">
        <v>328</v>
      </c>
    </row>
    <row r="21" spans="1:45" s="15" customFormat="1" ht="120" x14ac:dyDescent="0.25">
      <c r="A21" s="9">
        <v>4</v>
      </c>
      <c r="B21" s="8" t="s">
        <v>46</v>
      </c>
      <c r="C21" s="9" t="s">
        <v>65</v>
      </c>
      <c r="D21" s="13" t="s">
        <v>93</v>
      </c>
      <c r="E21" s="8" t="s">
        <v>94</v>
      </c>
      <c r="F21" s="8" t="s">
        <v>95</v>
      </c>
      <c r="G21" s="8" t="s">
        <v>96</v>
      </c>
      <c r="H21" s="21" t="s">
        <v>97</v>
      </c>
      <c r="I21" s="22">
        <v>0.95</v>
      </c>
      <c r="J21" s="23" t="s">
        <v>98</v>
      </c>
      <c r="K21" s="31" t="s">
        <v>55</v>
      </c>
      <c r="L21" s="26">
        <v>0.98</v>
      </c>
      <c r="M21" s="26">
        <v>1</v>
      </c>
      <c r="N21" s="26">
        <v>1</v>
      </c>
      <c r="O21" s="26">
        <v>1</v>
      </c>
      <c r="P21" s="26">
        <v>1</v>
      </c>
      <c r="Q21" s="34" t="s">
        <v>70</v>
      </c>
      <c r="R21" s="38" t="s">
        <v>99</v>
      </c>
      <c r="S21" s="21" t="s">
        <v>100</v>
      </c>
      <c r="T21" s="31" t="s">
        <v>59</v>
      </c>
      <c r="U21" s="35" t="s">
        <v>60</v>
      </c>
      <c r="V21" s="47">
        <f t="shared" si="0"/>
        <v>0.98</v>
      </c>
      <c r="W21" s="48">
        <v>0.99150000000000005</v>
      </c>
      <c r="X21" s="48">
        <f t="shared" si="5"/>
        <v>1</v>
      </c>
      <c r="Y21" s="8" t="s">
        <v>101</v>
      </c>
      <c r="Z21" s="8" t="s">
        <v>64</v>
      </c>
      <c r="AA21" s="47">
        <f t="shared" si="1"/>
        <v>1</v>
      </c>
      <c r="AB21" s="90">
        <v>0.99370000000000003</v>
      </c>
      <c r="AC21" s="48">
        <f t="shared" si="6"/>
        <v>0.99370000000000003</v>
      </c>
      <c r="AD21" s="92" t="s">
        <v>102</v>
      </c>
      <c r="AE21" s="8" t="s">
        <v>64</v>
      </c>
      <c r="AF21" s="89">
        <f t="shared" si="2"/>
        <v>1</v>
      </c>
      <c r="AG21" s="111">
        <v>0.99150000000000005</v>
      </c>
      <c r="AH21" s="48">
        <f t="shared" si="7"/>
        <v>0.99150000000000005</v>
      </c>
      <c r="AI21" s="104" t="s">
        <v>278</v>
      </c>
      <c r="AJ21" s="105" t="s">
        <v>64</v>
      </c>
      <c r="AK21" s="89">
        <f t="shared" si="3"/>
        <v>1</v>
      </c>
      <c r="AL21" s="93">
        <v>1</v>
      </c>
      <c r="AM21" s="48">
        <f t="shared" si="8"/>
        <v>1</v>
      </c>
      <c r="AN21" s="8" t="s">
        <v>306</v>
      </c>
      <c r="AO21" s="8" t="s">
        <v>64</v>
      </c>
      <c r="AP21" s="47">
        <f t="shared" si="4"/>
        <v>1</v>
      </c>
      <c r="AQ21" s="90">
        <f>AVERAGE(W21,AB21,AG21,AL21)</f>
        <v>0.99417500000000003</v>
      </c>
      <c r="AR21" s="48">
        <f t="shared" si="9"/>
        <v>0.99417500000000003</v>
      </c>
      <c r="AS21" s="8" t="s">
        <v>329</v>
      </c>
    </row>
    <row r="22" spans="1:45" s="15" customFormat="1" ht="120" x14ac:dyDescent="0.25">
      <c r="A22" s="9">
        <v>4</v>
      </c>
      <c r="B22" s="8" t="s">
        <v>46</v>
      </c>
      <c r="C22" s="9" t="s">
        <v>65</v>
      </c>
      <c r="D22" s="13" t="s">
        <v>103</v>
      </c>
      <c r="E22" s="8" t="s">
        <v>104</v>
      </c>
      <c r="F22" s="8" t="s">
        <v>50</v>
      </c>
      <c r="G22" s="8" t="s">
        <v>105</v>
      </c>
      <c r="H22" s="21" t="s">
        <v>106</v>
      </c>
      <c r="I22" s="22">
        <v>1</v>
      </c>
      <c r="J22" s="23" t="s">
        <v>98</v>
      </c>
      <c r="K22" s="31" t="s">
        <v>55</v>
      </c>
      <c r="L22" s="33">
        <v>1</v>
      </c>
      <c r="M22" s="33">
        <v>1</v>
      </c>
      <c r="N22" s="33">
        <v>1</v>
      </c>
      <c r="O22" s="33">
        <v>1</v>
      </c>
      <c r="P22" s="33">
        <v>1</v>
      </c>
      <c r="Q22" s="34" t="s">
        <v>70</v>
      </c>
      <c r="R22" s="38" t="s">
        <v>99</v>
      </c>
      <c r="S22" s="39" t="s">
        <v>107</v>
      </c>
      <c r="T22" s="31" t="s">
        <v>59</v>
      </c>
      <c r="U22" s="35" t="s">
        <v>60</v>
      </c>
      <c r="V22" s="47">
        <f t="shared" si="0"/>
        <v>1</v>
      </c>
      <c r="W22" s="48">
        <v>0.9718</v>
      </c>
      <c r="X22" s="48">
        <f t="shared" si="5"/>
        <v>0.9718</v>
      </c>
      <c r="Y22" s="8" t="s">
        <v>108</v>
      </c>
      <c r="Z22" s="8" t="s">
        <v>109</v>
      </c>
      <c r="AA22" s="47">
        <f t="shared" si="1"/>
        <v>1</v>
      </c>
      <c r="AB22" s="90">
        <v>0.91969999999999996</v>
      </c>
      <c r="AC22" s="48">
        <f t="shared" si="6"/>
        <v>0.91969999999999996</v>
      </c>
      <c r="AD22" s="92" t="s">
        <v>110</v>
      </c>
      <c r="AE22" s="8" t="s">
        <v>64</v>
      </c>
      <c r="AF22" s="89">
        <f t="shared" si="2"/>
        <v>1</v>
      </c>
      <c r="AG22" s="111">
        <v>0.99590000000000001</v>
      </c>
      <c r="AH22" s="48">
        <f t="shared" si="7"/>
        <v>0.99590000000000001</v>
      </c>
      <c r="AI22" s="104" t="s">
        <v>279</v>
      </c>
      <c r="AJ22" s="105" t="s">
        <v>109</v>
      </c>
      <c r="AK22" s="89">
        <f t="shared" si="3"/>
        <v>1</v>
      </c>
      <c r="AL22" s="93">
        <v>0.96909999999999996</v>
      </c>
      <c r="AM22" s="48">
        <f t="shared" si="8"/>
        <v>0.96909999999999996</v>
      </c>
      <c r="AN22" s="8" t="s">
        <v>307</v>
      </c>
      <c r="AO22" s="8" t="s">
        <v>64</v>
      </c>
      <c r="AP22" s="47">
        <f t="shared" si="4"/>
        <v>1</v>
      </c>
      <c r="AQ22" s="90">
        <f>AVERAGE(W22,AB22,AG22,AL22)</f>
        <v>0.96412500000000001</v>
      </c>
      <c r="AR22" s="48">
        <f t="shared" si="9"/>
        <v>0.96412500000000001</v>
      </c>
      <c r="AS22" s="8" t="s">
        <v>330</v>
      </c>
    </row>
    <row r="23" spans="1:45" s="15" customFormat="1" ht="135" x14ac:dyDescent="0.25">
      <c r="A23" s="9">
        <v>4</v>
      </c>
      <c r="B23" s="8" t="s">
        <v>46</v>
      </c>
      <c r="C23" s="9" t="s">
        <v>65</v>
      </c>
      <c r="D23" s="13" t="s">
        <v>111</v>
      </c>
      <c r="E23" s="8" t="s">
        <v>112</v>
      </c>
      <c r="F23" s="8" t="s">
        <v>50</v>
      </c>
      <c r="G23" s="8" t="s">
        <v>113</v>
      </c>
      <c r="H23" s="21" t="s">
        <v>114</v>
      </c>
      <c r="I23" s="22" t="s">
        <v>115</v>
      </c>
      <c r="J23" s="23" t="s">
        <v>54</v>
      </c>
      <c r="K23" s="31" t="s">
        <v>55</v>
      </c>
      <c r="L23" s="33">
        <v>0</v>
      </c>
      <c r="M23" s="33">
        <v>0.4</v>
      </c>
      <c r="N23" s="33">
        <v>0.6</v>
      </c>
      <c r="O23" s="33">
        <v>0.8</v>
      </c>
      <c r="P23" s="33">
        <v>0.8</v>
      </c>
      <c r="Q23" s="34" t="s">
        <v>70</v>
      </c>
      <c r="R23" s="40" t="s">
        <v>116</v>
      </c>
      <c r="S23" s="21" t="s">
        <v>107</v>
      </c>
      <c r="T23" s="31" t="s">
        <v>59</v>
      </c>
      <c r="U23" s="35" t="s">
        <v>117</v>
      </c>
      <c r="V23" s="47">
        <f t="shared" si="0"/>
        <v>0</v>
      </c>
      <c r="W23" s="47" t="s">
        <v>61</v>
      </c>
      <c r="X23" s="48" t="s">
        <v>62</v>
      </c>
      <c r="Y23" s="8" t="s">
        <v>118</v>
      </c>
      <c r="Z23" s="8" t="s">
        <v>109</v>
      </c>
      <c r="AA23" s="47">
        <f t="shared" si="1"/>
        <v>0.4</v>
      </c>
      <c r="AB23" s="90">
        <v>0.4</v>
      </c>
      <c r="AC23" s="48">
        <f t="shared" si="6"/>
        <v>1</v>
      </c>
      <c r="AD23" s="8" t="s">
        <v>119</v>
      </c>
      <c r="AE23" s="8" t="s">
        <v>120</v>
      </c>
      <c r="AF23" s="89">
        <f t="shared" si="2"/>
        <v>0.6</v>
      </c>
      <c r="AG23" s="111">
        <v>0.6</v>
      </c>
      <c r="AH23" s="48">
        <f t="shared" si="7"/>
        <v>1</v>
      </c>
      <c r="AI23" s="106" t="s">
        <v>119</v>
      </c>
      <c r="AJ23" s="105" t="s">
        <v>109</v>
      </c>
      <c r="AK23" s="89">
        <f t="shared" si="3"/>
        <v>0.8</v>
      </c>
      <c r="AL23" s="89">
        <v>1</v>
      </c>
      <c r="AM23" s="48">
        <f t="shared" si="8"/>
        <v>1</v>
      </c>
      <c r="AN23" s="8" t="s">
        <v>308</v>
      </c>
      <c r="AO23" s="8" t="s">
        <v>134</v>
      </c>
      <c r="AP23" s="47">
        <f t="shared" si="4"/>
        <v>0.8</v>
      </c>
      <c r="AQ23" s="90">
        <v>1</v>
      </c>
      <c r="AR23" s="48">
        <f t="shared" si="9"/>
        <v>1</v>
      </c>
      <c r="AS23" s="8" t="s">
        <v>119</v>
      </c>
    </row>
    <row r="24" spans="1:45" s="15" customFormat="1" ht="75" x14ac:dyDescent="0.25">
      <c r="A24" s="9">
        <v>4</v>
      </c>
      <c r="B24" s="8" t="s">
        <v>46</v>
      </c>
      <c r="C24" s="9" t="s">
        <v>121</v>
      </c>
      <c r="D24" s="13" t="s">
        <v>122</v>
      </c>
      <c r="E24" s="8" t="s">
        <v>123</v>
      </c>
      <c r="F24" s="8" t="s">
        <v>95</v>
      </c>
      <c r="G24" s="8" t="s">
        <v>124</v>
      </c>
      <c r="H24" s="21" t="s">
        <v>125</v>
      </c>
      <c r="I24" s="27" t="s">
        <v>53</v>
      </c>
      <c r="J24" s="23" t="s">
        <v>126</v>
      </c>
      <c r="K24" s="21" t="s">
        <v>127</v>
      </c>
      <c r="L24" s="27">
        <v>4320</v>
      </c>
      <c r="M24" s="27">
        <v>4320</v>
      </c>
      <c r="N24" s="27">
        <v>4320</v>
      </c>
      <c r="O24" s="27">
        <v>4320</v>
      </c>
      <c r="P24" s="45">
        <f t="shared" ref="P24:P25" si="10">SUM(L24:O24)</f>
        <v>17280</v>
      </c>
      <c r="Q24" s="34" t="s">
        <v>70</v>
      </c>
      <c r="R24" s="40" t="s">
        <v>128</v>
      </c>
      <c r="S24" s="21" t="s">
        <v>129</v>
      </c>
      <c r="T24" s="21" t="s">
        <v>130</v>
      </c>
      <c r="U24" s="35" t="s">
        <v>131</v>
      </c>
      <c r="V24" s="14">
        <f t="shared" si="0"/>
        <v>4320</v>
      </c>
      <c r="W24" s="8">
        <v>14685</v>
      </c>
      <c r="X24" s="48">
        <f t="shared" si="5"/>
        <v>1</v>
      </c>
      <c r="Y24" s="8" t="s">
        <v>132</v>
      </c>
      <c r="Z24" s="8" t="s">
        <v>109</v>
      </c>
      <c r="AA24" s="14">
        <f t="shared" si="1"/>
        <v>4320</v>
      </c>
      <c r="AB24" s="8">
        <v>20222</v>
      </c>
      <c r="AC24" s="48">
        <f t="shared" si="6"/>
        <v>1</v>
      </c>
      <c r="AD24" s="8" t="s">
        <v>133</v>
      </c>
      <c r="AE24" s="8" t="s">
        <v>134</v>
      </c>
      <c r="AF24" s="14">
        <f t="shared" si="2"/>
        <v>4320</v>
      </c>
      <c r="AG24" s="8">
        <v>23238</v>
      </c>
      <c r="AH24" s="48">
        <f t="shared" si="7"/>
        <v>1</v>
      </c>
      <c r="AI24" s="104" t="s">
        <v>280</v>
      </c>
      <c r="AJ24" s="105" t="s">
        <v>109</v>
      </c>
      <c r="AK24" s="14">
        <f t="shared" si="3"/>
        <v>4320</v>
      </c>
      <c r="AL24" s="8">
        <v>19662</v>
      </c>
      <c r="AM24" s="48">
        <f t="shared" si="8"/>
        <v>1</v>
      </c>
      <c r="AN24" s="8" t="s">
        <v>309</v>
      </c>
      <c r="AO24" s="8" t="s">
        <v>134</v>
      </c>
      <c r="AP24" s="8">
        <f t="shared" si="4"/>
        <v>17280</v>
      </c>
      <c r="AQ24" s="8">
        <f>SUM(W24,AB24,AG24,AL24)</f>
        <v>77807</v>
      </c>
      <c r="AR24" s="48">
        <f t="shared" si="9"/>
        <v>1</v>
      </c>
      <c r="AS24" s="8" t="s">
        <v>331</v>
      </c>
    </row>
    <row r="25" spans="1:45" s="15" customFormat="1" ht="75" x14ac:dyDescent="0.25">
      <c r="A25" s="9">
        <v>4</v>
      </c>
      <c r="B25" s="8" t="s">
        <v>46</v>
      </c>
      <c r="C25" s="9" t="s">
        <v>121</v>
      </c>
      <c r="D25" s="13" t="s">
        <v>135</v>
      </c>
      <c r="E25" s="8" t="s">
        <v>136</v>
      </c>
      <c r="F25" s="8" t="s">
        <v>50</v>
      </c>
      <c r="G25" s="8" t="s">
        <v>137</v>
      </c>
      <c r="H25" s="21" t="s">
        <v>138</v>
      </c>
      <c r="I25" s="27" t="s">
        <v>53</v>
      </c>
      <c r="J25" s="23" t="s">
        <v>126</v>
      </c>
      <c r="K25" s="21" t="s">
        <v>139</v>
      </c>
      <c r="L25" s="27">
        <v>1440</v>
      </c>
      <c r="M25" s="27">
        <v>1440</v>
      </c>
      <c r="N25" s="27">
        <v>1440</v>
      </c>
      <c r="O25" s="27">
        <v>1440</v>
      </c>
      <c r="P25" s="45">
        <f t="shared" si="10"/>
        <v>5760</v>
      </c>
      <c r="Q25" s="34" t="s">
        <v>70</v>
      </c>
      <c r="R25" s="40" t="s">
        <v>140</v>
      </c>
      <c r="S25" s="21" t="s">
        <v>129</v>
      </c>
      <c r="T25" s="21" t="s">
        <v>130</v>
      </c>
      <c r="U25" s="35" t="s">
        <v>131</v>
      </c>
      <c r="V25" s="14">
        <f t="shared" si="0"/>
        <v>1440</v>
      </c>
      <c r="W25" s="8">
        <v>4085</v>
      </c>
      <c r="X25" s="48">
        <f t="shared" si="5"/>
        <v>1</v>
      </c>
      <c r="Y25" s="8" t="s">
        <v>141</v>
      </c>
      <c r="Z25" s="8" t="s">
        <v>134</v>
      </c>
      <c r="AA25" s="14">
        <f t="shared" si="1"/>
        <v>1440</v>
      </c>
      <c r="AB25" s="8">
        <v>3950</v>
      </c>
      <c r="AC25" s="48">
        <f t="shared" si="6"/>
        <v>1</v>
      </c>
      <c r="AD25" s="8" t="s">
        <v>142</v>
      </c>
      <c r="AE25" s="8" t="s">
        <v>143</v>
      </c>
      <c r="AF25" s="14">
        <f t="shared" si="2"/>
        <v>1440</v>
      </c>
      <c r="AG25" s="8">
        <v>4737</v>
      </c>
      <c r="AH25" s="48">
        <f t="shared" si="7"/>
        <v>1</v>
      </c>
      <c r="AI25" s="104" t="s">
        <v>281</v>
      </c>
      <c r="AJ25" s="105" t="s">
        <v>134</v>
      </c>
      <c r="AK25" s="14">
        <f t="shared" si="3"/>
        <v>1440</v>
      </c>
      <c r="AL25" s="8">
        <v>3966</v>
      </c>
      <c r="AM25" s="48">
        <f t="shared" si="8"/>
        <v>1</v>
      </c>
      <c r="AN25" s="8" t="s">
        <v>310</v>
      </c>
      <c r="AO25" s="8" t="s">
        <v>134</v>
      </c>
      <c r="AP25" s="8">
        <f t="shared" si="4"/>
        <v>5760</v>
      </c>
      <c r="AQ25" s="8">
        <f t="shared" ref="AQ25:AQ31" si="11">SUM(W25,AB25,AG25,AL25)</f>
        <v>16738</v>
      </c>
      <c r="AR25" s="48">
        <f t="shared" si="9"/>
        <v>1</v>
      </c>
      <c r="AS25" s="8" t="s">
        <v>332</v>
      </c>
    </row>
    <row r="26" spans="1:45" s="15" customFormat="1" ht="90" x14ac:dyDescent="0.25">
      <c r="A26" s="9">
        <v>4</v>
      </c>
      <c r="B26" s="8" t="s">
        <v>46</v>
      </c>
      <c r="C26" s="9" t="s">
        <v>121</v>
      </c>
      <c r="D26" s="13" t="s">
        <v>144</v>
      </c>
      <c r="E26" s="8" t="s">
        <v>145</v>
      </c>
      <c r="F26" s="8" t="s">
        <v>50</v>
      </c>
      <c r="G26" s="8" t="s">
        <v>146</v>
      </c>
      <c r="H26" s="21" t="s">
        <v>147</v>
      </c>
      <c r="I26" s="27" t="s">
        <v>53</v>
      </c>
      <c r="J26" s="23" t="s">
        <v>126</v>
      </c>
      <c r="K26" s="21" t="s">
        <v>148</v>
      </c>
      <c r="L26" s="27">
        <v>36</v>
      </c>
      <c r="M26" s="27">
        <v>37</v>
      </c>
      <c r="N26" s="27">
        <v>37</v>
      </c>
      <c r="O26" s="27">
        <v>37</v>
      </c>
      <c r="P26" s="45">
        <f>SUM(L26:O26)</f>
        <v>147</v>
      </c>
      <c r="Q26" s="34" t="s">
        <v>70</v>
      </c>
      <c r="R26" s="40" t="s">
        <v>149</v>
      </c>
      <c r="S26" s="21" t="s">
        <v>150</v>
      </c>
      <c r="T26" s="21" t="s">
        <v>130</v>
      </c>
      <c r="U26" s="35" t="s">
        <v>131</v>
      </c>
      <c r="V26" s="14">
        <f t="shared" si="0"/>
        <v>36</v>
      </c>
      <c r="W26" s="8">
        <v>31</v>
      </c>
      <c r="X26" s="48">
        <f t="shared" si="5"/>
        <v>0.86111111111111116</v>
      </c>
      <c r="Y26" s="8" t="s">
        <v>151</v>
      </c>
      <c r="Z26" s="8" t="s">
        <v>134</v>
      </c>
      <c r="AA26" s="14">
        <f t="shared" si="1"/>
        <v>37</v>
      </c>
      <c r="AB26" s="8">
        <v>38</v>
      </c>
      <c r="AC26" s="48">
        <f t="shared" si="6"/>
        <v>1</v>
      </c>
      <c r="AD26" s="8" t="s">
        <v>152</v>
      </c>
      <c r="AE26" s="8" t="s">
        <v>134</v>
      </c>
      <c r="AF26" s="14">
        <f t="shared" si="2"/>
        <v>37</v>
      </c>
      <c r="AG26" s="8">
        <v>37</v>
      </c>
      <c r="AH26" s="48">
        <f t="shared" si="7"/>
        <v>1</v>
      </c>
      <c r="AI26" s="104" t="s">
        <v>282</v>
      </c>
      <c r="AJ26" s="105" t="s">
        <v>134</v>
      </c>
      <c r="AK26" s="14">
        <f t="shared" si="3"/>
        <v>37</v>
      </c>
      <c r="AL26" s="8">
        <v>36</v>
      </c>
      <c r="AM26" s="48">
        <f t="shared" si="8"/>
        <v>0.97297297297297303</v>
      </c>
      <c r="AN26" s="8" t="s">
        <v>311</v>
      </c>
      <c r="AO26" s="8" t="s">
        <v>134</v>
      </c>
      <c r="AP26" s="8">
        <f t="shared" si="4"/>
        <v>147</v>
      </c>
      <c r="AQ26" s="8">
        <f t="shared" si="11"/>
        <v>142</v>
      </c>
      <c r="AR26" s="48">
        <f t="shared" si="9"/>
        <v>0.96598639455782309</v>
      </c>
      <c r="AS26" s="8" t="s">
        <v>333</v>
      </c>
    </row>
    <row r="27" spans="1:45" s="15" customFormat="1" ht="195" x14ac:dyDescent="0.25">
      <c r="A27" s="9">
        <v>4</v>
      </c>
      <c r="B27" s="8" t="s">
        <v>46</v>
      </c>
      <c r="C27" s="9" t="s">
        <v>121</v>
      </c>
      <c r="D27" s="13" t="s">
        <v>153</v>
      </c>
      <c r="E27" s="8" t="s">
        <v>154</v>
      </c>
      <c r="F27" s="8" t="s">
        <v>95</v>
      </c>
      <c r="G27" s="8" t="s">
        <v>155</v>
      </c>
      <c r="H27" s="21" t="s">
        <v>156</v>
      </c>
      <c r="I27" s="27" t="s">
        <v>53</v>
      </c>
      <c r="J27" s="23" t="s">
        <v>126</v>
      </c>
      <c r="K27" s="21" t="s">
        <v>157</v>
      </c>
      <c r="L27" s="27">
        <v>15</v>
      </c>
      <c r="M27" s="27">
        <v>24</v>
      </c>
      <c r="N27" s="27">
        <v>33</v>
      </c>
      <c r="O27" s="27">
        <v>23</v>
      </c>
      <c r="P27" s="45">
        <f t="shared" ref="P27:P31" si="12">SUM(L27:O27)</f>
        <v>95</v>
      </c>
      <c r="Q27" s="34" t="s">
        <v>70</v>
      </c>
      <c r="R27" s="40" t="s">
        <v>149</v>
      </c>
      <c r="S27" s="21" t="s">
        <v>150</v>
      </c>
      <c r="T27" s="21" t="s">
        <v>130</v>
      </c>
      <c r="U27" s="35" t="s">
        <v>131</v>
      </c>
      <c r="V27" s="14">
        <f t="shared" si="0"/>
        <v>15</v>
      </c>
      <c r="W27" s="8">
        <v>38</v>
      </c>
      <c r="X27" s="48">
        <f t="shared" si="5"/>
        <v>1</v>
      </c>
      <c r="Y27" s="8" t="s">
        <v>158</v>
      </c>
      <c r="Z27" s="8" t="s">
        <v>134</v>
      </c>
      <c r="AA27" s="14">
        <f t="shared" si="1"/>
        <v>24</v>
      </c>
      <c r="AB27" s="8">
        <v>28</v>
      </c>
      <c r="AC27" s="48">
        <f t="shared" si="6"/>
        <v>1</v>
      </c>
      <c r="AD27" s="8" t="s">
        <v>159</v>
      </c>
      <c r="AE27" s="8" t="s">
        <v>134</v>
      </c>
      <c r="AF27" s="14">
        <f t="shared" si="2"/>
        <v>33</v>
      </c>
      <c r="AG27" s="8">
        <v>30</v>
      </c>
      <c r="AH27" s="48">
        <f t="shared" si="7"/>
        <v>0.90909090909090906</v>
      </c>
      <c r="AI27" s="104" t="s">
        <v>283</v>
      </c>
      <c r="AJ27" s="105" t="s">
        <v>134</v>
      </c>
      <c r="AK27" s="14">
        <f t="shared" si="3"/>
        <v>23</v>
      </c>
      <c r="AL27" s="8">
        <v>31</v>
      </c>
      <c r="AM27" s="48">
        <f t="shared" si="8"/>
        <v>1</v>
      </c>
      <c r="AN27" s="8" t="s">
        <v>336</v>
      </c>
      <c r="AO27" s="8" t="s">
        <v>312</v>
      </c>
      <c r="AP27" s="8">
        <f t="shared" si="4"/>
        <v>95</v>
      </c>
      <c r="AQ27" s="8">
        <f t="shared" si="11"/>
        <v>127</v>
      </c>
      <c r="AR27" s="48">
        <f>IF(AQ27/AP27&gt;100%,100%,AQ27/AP27)</f>
        <v>1</v>
      </c>
      <c r="AS27" s="8" t="s">
        <v>332</v>
      </c>
    </row>
    <row r="28" spans="1:45" s="15" customFormat="1" ht="255" x14ac:dyDescent="0.25">
      <c r="A28" s="9">
        <v>4</v>
      </c>
      <c r="B28" s="8" t="s">
        <v>46</v>
      </c>
      <c r="C28" s="9" t="s">
        <v>121</v>
      </c>
      <c r="D28" s="13" t="s">
        <v>160</v>
      </c>
      <c r="E28" s="8" t="s">
        <v>161</v>
      </c>
      <c r="F28" s="8" t="s">
        <v>95</v>
      </c>
      <c r="G28" s="8" t="s">
        <v>162</v>
      </c>
      <c r="H28" s="21" t="s">
        <v>163</v>
      </c>
      <c r="I28" s="27" t="s">
        <v>53</v>
      </c>
      <c r="J28" s="23" t="s">
        <v>126</v>
      </c>
      <c r="K28" s="21" t="s">
        <v>164</v>
      </c>
      <c r="L28" s="27">
        <v>18</v>
      </c>
      <c r="M28" s="27">
        <v>21</v>
      </c>
      <c r="N28" s="27">
        <v>21</v>
      </c>
      <c r="O28" s="27">
        <v>19</v>
      </c>
      <c r="P28" s="45">
        <f t="shared" si="12"/>
        <v>79</v>
      </c>
      <c r="Q28" s="34" t="s">
        <v>70</v>
      </c>
      <c r="R28" s="41" t="s">
        <v>165</v>
      </c>
      <c r="S28" s="21" t="s">
        <v>166</v>
      </c>
      <c r="T28" s="21" t="s">
        <v>130</v>
      </c>
      <c r="U28" s="35" t="s">
        <v>117</v>
      </c>
      <c r="V28" s="14">
        <f t="shared" si="0"/>
        <v>18</v>
      </c>
      <c r="W28" s="8">
        <v>42</v>
      </c>
      <c r="X28" s="48">
        <f t="shared" si="5"/>
        <v>1</v>
      </c>
      <c r="Y28" s="8" t="s">
        <v>167</v>
      </c>
      <c r="Z28" s="8" t="s">
        <v>168</v>
      </c>
      <c r="AA28" s="14">
        <f t="shared" si="1"/>
        <v>21</v>
      </c>
      <c r="AB28" s="8">
        <v>150</v>
      </c>
      <c r="AC28" s="48">
        <f t="shared" si="6"/>
        <v>1</v>
      </c>
      <c r="AD28" s="92" t="s">
        <v>169</v>
      </c>
      <c r="AE28" s="92" t="s">
        <v>170</v>
      </c>
      <c r="AF28" s="103">
        <f t="shared" si="2"/>
        <v>21</v>
      </c>
      <c r="AG28" s="108">
        <v>41</v>
      </c>
      <c r="AH28" s="48">
        <f t="shared" si="7"/>
        <v>1</v>
      </c>
      <c r="AI28" s="104" t="s">
        <v>284</v>
      </c>
      <c r="AJ28" s="105" t="s">
        <v>170</v>
      </c>
      <c r="AK28" s="103">
        <f t="shared" si="3"/>
        <v>19</v>
      </c>
      <c r="AL28" s="92">
        <v>56</v>
      </c>
      <c r="AM28" s="98">
        <f t="shared" si="8"/>
        <v>1</v>
      </c>
      <c r="AN28" s="92" t="s">
        <v>337</v>
      </c>
      <c r="AO28" s="92" t="s">
        <v>313</v>
      </c>
      <c r="AP28" s="92">
        <f t="shared" si="4"/>
        <v>79</v>
      </c>
      <c r="AQ28" s="8">
        <f t="shared" si="11"/>
        <v>289</v>
      </c>
      <c r="AR28" s="98">
        <f t="shared" si="9"/>
        <v>1</v>
      </c>
      <c r="AS28" s="92" t="s">
        <v>332</v>
      </c>
    </row>
    <row r="29" spans="1:45" s="15" customFormat="1" ht="180" x14ac:dyDescent="0.25">
      <c r="A29" s="9">
        <v>4</v>
      </c>
      <c r="B29" s="8" t="s">
        <v>46</v>
      </c>
      <c r="C29" s="9" t="s">
        <v>121</v>
      </c>
      <c r="D29" s="13" t="s">
        <v>171</v>
      </c>
      <c r="E29" s="8" t="s">
        <v>172</v>
      </c>
      <c r="F29" s="8" t="s">
        <v>95</v>
      </c>
      <c r="G29" s="8" t="s">
        <v>173</v>
      </c>
      <c r="H29" s="21" t="s">
        <v>174</v>
      </c>
      <c r="I29" s="27" t="s">
        <v>53</v>
      </c>
      <c r="J29" s="23" t="s">
        <v>126</v>
      </c>
      <c r="K29" s="21" t="s">
        <v>164</v>
      </c>
      <c r="L29" s="27">
        <v>75</v>
      </c>
      <c r="M29" s="27">
        <v>90</v>
      </c>
      <c r="N29" s="27">
        <v>90</v>
      </c>
      <c r="O29" s="27">
        <v>75</v>
      </c>
      <c r="P29" s="45">
        <f t="shared" si="12"/>
        <v>330</v>
      </c>
      <c r="Q29" s="34" t="s">
        <v>70</v>
      </c>
      <c r="R29" s="41" t="s">
        <v>165</v>
      </c>
      <c r="S29" s="21" t="s">
        <v>166</v>
      </c>
      <c r="T29" s="21" t="s">
        <v>130</v>
      </c>
      <c r="U29" s="35" t="s">
        <v>117</v>
      </c>
      <c r="V29" s="14">
        <f t="shared" si="0"/>
        <v>75</v>
      </c>
      <c r="W29" s="8">
        <v>83</v>
      </c>
      <c r="X29" s="48">
        <f t="shared" si="5"/>
        <v>1</v>
      </c>
      <c r="Y29" s="8" t="s">
        <v>175</v>
      </c>
      <c r="Z29" s="8" t="s">
        <v>168</v>
      </c>
      <c r="AA29" s="14">
        <f t="shared" si="1"/>
        <v>90</v>
      </c>
      <c r="AB29" s="8">
        <v>119</v>
      </c>
      <c r="AC29" s="48">
        <f t="shared" si="6"/>
        <v>1</v>
      </c>
      <c r="AD29" s="92" t="s">
        <v>176</v>
      </c>
      <c r="AE29" s="92" t="s">
        <v>177</v>
      </c>
      <c r="AF29" s="103">
        <f t="shared" si="2"/>
        <v>90</v>
      </c>
      <c r="AG29" s="109">
        <v>139</v>
      </c>
      <c r="AH29" s="48">
        <f t="shared" si="7"/>
        <v>1</v>
      </c>
      <c r="AI29" s="104" t="s">
        <v>285</v>
      </c>
      <c r="AJ29" s="105" t="s">
        <v>177</v>
      </c>
      <c r="AK29" s="103">
        <f t="shared" si="3"/>
        <v>75</v>
      </c>
      <c r="AL29" s="92">
        <v>110</v>
      </c>
      <c r="AM29" s="98">
        <f t="shared" si="8"/>
        <v>1</v>
      </c>
      <c r="AN29" s="92" t="s">
        <v>338</v>
      </c>
      <c r="AO29" s="92" t="s">
        <v>314</v>
      </c>
      <c r="AP29" s="92">
        <f t="shared" si="4"/>
        <v>330</v>
      </c>
      <c r="AQ29" s="8">
        <f>SUM(W29,AB29,AG29,AL29)</f>
        <v>451</v>
      </c>
      <c r="AR29" s="98">
        <f t="shared" si="9"/>
        <v>1</v>
      </c>
      <c r="AS29" s="92" t="s">
        <v>332</v>
      </c>
    </row>
    <row r="30" spans="1:45" s="15" customFormat="1" ht="180" x14ac:dyDescent="0.25">
      <c r="A30" s="9">
        <v>4</v>
      </c>
      <c r="B30" s="8" t="s">
        <v>46</v>
      </c>
      <c r="C30" s="9" t="s">
        <v>121</v>
      </c>
      <c r="D30" s="13" t="s">
        <v>178</v>
      </c>
      <c r="E30" s="8" t="s">
        <v>179</v>
      </c>
      <c r="F30" s="8" t="s">
        <v>95</v>
      </c>
      <c r="G30" s="8" t="s">
        <v>180</v>
      </c>
      <c r="H30" s="28" t="s">
        <v>181</v>
      </c>
      <c r="I30" s="27" t="s">
        <v>53</v>
      </c>
      <c r="J30" s="23" t="s">
        <v>126</v>
      </c>
      <c r="K30" s="21" t="s">
        <v>164</v>
      </c>
      <c r="L30" s="27">
        <v>3</v>
      </c>
      <c r="M30" s="27">
        <v>7</v>
      </c>
      <c r="N30" s="27">
        <v>7</v>
      </c>
      <c r="O30" s="27">
        <v>5</v>
      </c>
      <c r="P30" s="45">
        <f t="shared" si="12"/>
        <v>22</v>
      </c>
      <c r="Q30" s="35" t="s">
        <v>70</v>
      </c>
      <c r="R30" s="41" t="s">
        <v>165</v>
      </c>
      <c r="S30" s="21" t="s">
        <v>166</v>
      </c>
      <c r="T30" s="21" t="s">
        <v>130</v>
      </c>
      <c r="U30" s="35" t="s">
        <v>117</v>
      </c>
      <c r="V30" s="14">
        <f t="shared" si="0"/>
        <v>3</v>
      </c>
      <c r="W30" s="8">
        <v>27</v>
      </c>
      <c r="X30" s="48">
        <f t="shared" si="5"/>
        <v>1</v>
      </c>
      <c r="Y30" s="8" t="s">
        <v>182</v>
      </c>
      <c r="Z30" s="8" t="s">
        <v>183</v>
      </c>
      <c r="AA30" s="14">
        <f t="shared" si="1"/>
        <v>7</v>
      </c>
      <c r="AB30" s="8">
        <v>14</v>
      </c>
      <c r="AC30" s="48">
        <f t="shared" si="6"/>
        <v>1</v>
      </c>
      <c r="AD30" s="92" t="s">
        <v>184</v>
      </c>
      <c r="AE30" s="92" t="s">
        <v>185</v>
      </c>
      <c r="AF30" s="103">
        <f t="shared" si="2"/>
        <v>7</v>
      </c>
      <c r="AG30" s="110">
        <v>7</v>
      </c>
      <c r="AH30" s="48">
        <f t="shared" si="7"/>
        <v>1</v>
      </c>
      <c r="AI30" s="104" t="s">
        <v>286</v>
      </c>
      <c r="AJ30" s="105" t="s">
        <v>185</v>
      </c>
      <c r="AK30" s="103">
        <f t="shared" si="3"/>
        <v>5</v>
      </c>
      <c r="AL30" s="92">
        <v>5</v>
      </c>
      <c r="AM30" s="98">
        <f t="shared" si="8"/>
        <v>1</v>
      </c>
      <c r="AN30" s="92" t="s">
        <v>339</v>
      </c>
      <c r="AO30" s="92" t="s">
        <v>340</v>
      </c>
      <c r="AP30" s="92">
        <f t="shared" si="4"/>
        <v>22</v>
      </c>
      <c r="AQ30" s="8">
        <f t="shared" si="11"/>
        <v>53</v>
      </c>
      <c r="AR30" s="98">
        <f t="shared" si="9"/>
        <v>1</v>
      </c>
      <c r="AS30" s="92" t="s">
        <v>332</v>
      </c>
    </row>
    <row r="31" spans="1:45" s="15" customFormat="1" ht="180" x14ac:dyDescent="0.25">
      <c r="A31" s="9">
        <v>4</v>
      </c>
      <c r="B31" s="8" t="s">
        <v>46</v>
      </c>
      <c r="C31" s="9" t="s">
        <v>121</v>
      </c>
      <c r="D31" s="13" t="s">
        <v>186</v>
      </c>
      <c r="E31" s="8" t="s">
        <v>187</v>
      </c>
      <c r="F31" s="8" t="s">
        <v>95</v>
      </c>
      <c r="G31" s="8" t="s">
        <v>188</v>
      </c>
      <c r="H31" s="28" t="s">
        <v>189</v>
      </c>
      <c r="I31" s="29" t="s">
        <v>53</v>
      </c>
      <c r="J31" s="30" t="s">
        <v>126</v>
      </c>
      <c r="K31" s="28" t="s">
        <v>164</v>
      </c>
      <c r="L31" s="29">
        <v>6</v>
      </c>
      <c r="M31" s="29">
        <v>12</v>
      </c>
      <c r="N31" s="29">
        <v>12</v>
      </c>
      <c r="O31" s="29">
        <v>8</v>
      </c>
      <c r="P31" s="45">
        <f t="shared" si="12"/>
        <v>38</v>
      </c>
      <c r="Q31" s="36" t="s">
        <v>70</v>
      </c>
      <c r="R31" s="42" t="s">
        <v>165</v>
      </c>
      <c r="S31" s="28" t="s">
        <v>166</v>
      </c>
      <c r="T31" s="28" t="s">
        <v>130</v>
      </c>
      <c r="U31" s="44" t="s">
        <v>117</v>
      </c>
      <c r="V31" s="14">
        <f t="shared" si="0"/>
        <v>6</v>
      </c>
      <c r="W31" s="8">
        <v>30</v>
      </c>
      <c r="X31" s="48">
        <f t="shared" si="5"/>
        <v>1</v>
      </c>
      <c r="Y31" s="8" t="s">
        <v>190</v>
      </c>
      <c r="Z31" s="8" t="s">
        <v>183</v>
      </c>
      <c r="AA31" s="14">
        <f t="shared" si="1"/>
        <v>12</v>
      </c>
      <c r="AB31" s="8">
        <v>42</v>
      </c>
      <c r="AC31" s="48">
        <f t="shared" si="6"/>
        <v>1</v>
      </c>
      <c r="AD31" s="92" t="s">
        <v>191</v>
      </c>
      <c r="AE31" s="92" t="s">
        <v>192</v>
      </c>
      <c r="AF31" s="103">
        <f t="shared" si="2"/>
        <v>12</v>
      </c>
      <c r="AG31" s="25">
        <v>58</v>
      </c>
      <c r="AH31" s="48">
        <f t="shared" si="7"/>
        <v>1</v>
      </c>
      <c r="AI31" s="104" t="s">
        <v>287</v>
      </c>
      <c r="AJ31" s="105" t="s">
        <v>192</v>
      </c>
      <c r="AK31" s="103">
        <f t="shared" si="3"/>
        <v>8</v>
      </c>
      <c r="AL31" s="92">
        <v>49</v>
      </c>
      <c r="AM31" s="98">
        <f t="shared" si="8"/>
        <v>1</v>
      </c>
      <c r="AN31" s="92" t="s">
        <v>335</v>
      </c>
      <c r="AO31" s="92" t="s">
        <v>340</v>
      </c>
      <c r="AP31" s="92">
        <f t="shared" si="4"/>
        <v>38</v>
      </c>
      <c r="AQ31" s="8">
        <f t="shared" si="11"/>
        <v>179</v>
      </c>
      <c r="AR31" s="98">
        <f t="shared" si="9"/>
        <v>1</v>
      </c>
      <c r="AS31" s="92" t="s">
        <v>332</v>
      </c>
    </row>
    <row r="32" spans="1:45" s="5" customFormat="1" ht="15.75" x14ac:dyDescent="0.25">
      <c r="A32" s="50"/>
      <c r="B32" s="50"/>
      <c r="C32" s="50"/>
      <c r="D32" s="50"/>
      <c r="E32" s="51" t="s">
        <v>193</v>
      </c>
      <c r="F32" s="50"/>
      <c r="G32" s="50"/>
      <c r="H32" s="50"/>
      <c r="I32" s="50"/>
      <c r="J32" s="50"/>
      <c r="K32" s="50"/>
      <c r="L32" s="52"/>
      <c r="M32" s="52"/>
      <c r="N32" s="52"/>
      <c r="O32" s="52"/>
      <c r="P32" s="52"/>
      <c r="Q32" s="50"/>
      <c r="R32" s="50"/>
      <c r="S32" s="50"/>
      <c r="T32" s="50"/>
      <c r="U32" s="50"/>
      <c r="V32" s="52"/>
      <c r="W32" s="52"/>
      <c r="X32" s="102">
        <f>AVERAGE(X16:X31)*80%</f>
        <v>0.7235596825396825</v>
      </c>
      <c r="Y32" s="52"/>
      <c r="Z32" s="52"/>
      <c r="AA32" s="52"/>
      <c r="AB32" s="52"/>
      <c r="AC32" s="102">
        <f>AVERAGE(AC16:AC31)*80%</f>
        <v>0.78416285714285727</v>
      </c>
      <c r="AD32" s="52"/>
      <c r="AE32" s="52"/>
      <c r="AF32" s="52"/>
      <c r="AG32" s="52"/>
      <c r="AH32" s="102">
        <f>AVERAGE(AH16:AH31)*80%</f>
        <v>0.75629291280148436</v>
      </c>
      <c r="AI32" s="52"/>
      <c r="AJ32" s="52"/>
      <c r="AK32" s="52"/>
      <c r="AL32" s="52"/>
      <c r="AM32" s="52">
        <f>AVERAGE(AM16:AM31)*80%</f>
        <v>0.78317375452979521</v>
      </c>
      <c r="AN32" s="50"/>
      <c r="AO32" s="50"/>
      <c r="AP32" s="53"/>
      <c r="AQ32" s="53"/>
      <c r="AR32" s="102">
        <f>AVERAGE(AR16:AR31)*80%</f>
        <v>0.78228442560903777</v>
      </c>
      <c r="AS32" s="50"/>
    </row>
    <row r="33" spans="1:45" s="15" customFormat="1" ht="210" x14ac:dyDescent="0.25">
      <c r="A33" s="54">
        <v>7</v>
      </c>
      <c r="B33" s="55" t="s">
        <v>194</v>
      </c>
      <c r="C33" s="55" t="s">
        <v>195</v>
      </c>
      <c r="D33" s="56" t="s">
        <v>196</v>
      </c>
      <c r="E33" s="57" t="s">
        <v>197</v>
      </c>
      <c r="F33" s="57" t="s">
        <v>198</v>
      </c>
      <c r="G33" s="57" t="s">
        <v>199</v>
      </c>
      <c r="H33" s="57" t="s">
        <v>200</v>
      </c>
      <c r="I33" s="58" t="s">
        <v>201</v>
      </c>
      <c r="J33" s="57" t="s">
        <v>202</v>
      </c>
      <c r="K33" s="57" t="s">
        <v>203</v>
      </c>
      <c r="L33" s="59" t="s">
        <v>61</v>
      </c>
      <c r="M33" s="60">
        <v>0.8</v>
      </c>
      <c r="N33" s="59" t="s">
        <v>61</v>
      </c>
      <c r="O33" s="61">
        <v>0.8</v>
      </c>
      <c r="P33" s="61">
        <v>0.8</v>
      </c>
      <c r="Q33" s="62" t="s">
        <v>70</v>
      </c>
      <c r="R33" s="62" t="s">
        <v>204</v>
      </c>
      <c r="S33" s="57" t="s">
        <v>205</v>
      </c>
      <c r="T33" s="57" t="s">
        <v>206</v>
      </c>
      <c r="U33" s="63" t="s">
        <v>207</v>
      </c>
      <c r="V33" s="64" t="str">
        <f>L33</f>
        <v>No programada</v>
      </c>
      <c r="W33" s="55" t="s">
        <v>61</v>
      </c>
      <c r="X33" s="65" t="s">
        <v>62</v>
      </c>
      <c r="Y33" s="55" t="s">
        <v>118</v>
      </c>
      <c r="Z33" s="55"/>
      <c r="AA33" s="66">
        <f>M33</f>
        <v>0.8</v>
      </c>
      <c r="AB33" s="91">
        <v>0.92</v>
      </c>
      <c r="AC33" s="67">
        <f t="shared" ref="AC33:AC35" si="13">IF(AB33/AA33&gt;100%,100%,AB33/AA33)</f>
        <v>1</v>
      </c>
      <c r="AD33" s="55" t="s">
        <v>208</v>
      </c>
      <c r="AE33" s="8" t="s">
        <v>209</v>
      </c>
      <c r="AF33" s="64" t="str">
        <f>N33</f>
        <v>No programada</v>
      </c>
      <c r="AG33" s="55" t="s">
        <v>61</v>
      </c>
      <c r="AH33" s="107" t="s">
        <v>61</v>
      </c>
      <c r="AI33" s="55" t="s">
        <v>61</v>
      </c>
      <c r="AJ33" s="55" t="s">
        <v>61</v>
      </c>
      <c r="AK33" s="66">
        <f>O33</f>
        <v>0.8</v>
      </c>
      <c r="AL33" s="91">
        <v>0.96</v>
      </c>
      <c r="AM33" s="67">
        <f t="shared" ref="AM33:AM39" si="14">IF(AL33/AK33&gt;100%,100%,AL33/AK33)</f>
        <v>1</v>
      </c>
      <c r="AN33" s="55" t="s">
        <v>315</v>
      </c>
      <c r="AO33" s="55" t="s">
        <v>316</v>
      </c>
      <c r="AP33" s="66">
        <f>P33</f>
        <v>0.8</v>
      </c>
      <c r="AQ33" s="65">
        <f>AVERAGE(AB33,AL33)</f>
        <v>0.94</v>
      </c>
      <c r="AR33" s="67">
        <f t="shared" ref="AR33:AR39" si="15">IF(AQ33/AP33&gt;100%,100%,AQ33/AP33)</f>
        <v>1</v>
      </c>
      <c r="AS33" s="55" t="s">
        <v>332</v>
      </c>
    </row>
    <row r="34" spans="1:45" s="15" customFormat="1" ht="105" x14ac:dyDescent="0.25">
      <c r="A34" s="54">
        <v>7</v>
      </c>
      <c r="B34" s="55" t="s">
        <v>194</v>
      </c>
      <c r="C34" s="55" t="s">
        <v>195</v>
      </c>
      <c r="D34" s="68" t="s">
        <v>210</v>
      </c>
      <c r="E34" s="62" t="s">
        <v>211</v>
      </c>
      <c r="F34" s="62" t="s">
        <v>198</v>
      </c>
      <c r="G34" s="62" t="s">
        <v>212</v>
      </c>
      <c r="H34" s="62" t="s">
        <v>213</v>
      </c>
      <c r="I34" s="62" t="s">
        <v>214</v>
      </c>
      <c r="J34" s="62" t="s">
        <v>202</v>
      </c>
      <c r="K34" s="62" t="s">
        <v>215</v>
      </c>
      <c r="L34" s="69">
        <v>1</v>
      </c>
      <c r="M34" s="69">
        <v>1</v>
      </c>
      <c r="N34" s="69">
        <v>1</v>
      </c>
      <c r="O34" s="70">
        <v>1</v>
      </c>
      <c r="P34" s="70">
        <v>1</v>
      </c>
      <c r="Q34" s="62" t="s">
        <v>70</v>
      </c>
      <c r="R34" s="62" t="s">
        <v>216</v>
      </c>
      <c r="S34" s="62" t="s">
        <v>217</v>
      </c>
      <c r="T34" s="57" t="s">
        <v>206</v>
      </c>
      <c r="U34" s="63" t="s">
        <v>218</v>
      </c>
      <c r="V34" s="66">
        <f t="shared" ref="V34:V39" si="16">L34</f>
        <v>1</v>
      </c>
      <c r="W34" s="71">
        <v>0.8</v>
      </c>
      <c r="X34" s="67">
        <f t="shared" ref="X34" si="17">IF(W34/V34&gt;100%,100%,W34/V34)</f>
        <v>0.8</v>
      </c>
      <c r="Y34" s="55" t="s">
        <v>219</v>
      </c>
      <c r="Z34" s="55" t="s">
        <v>220</v>
      </c>
      <c r="AA34" s="66">
        <f t="shared" ref="AA34:AA39" si="18">M34</f>
        <v>1</v>
      </c>
      <c r="AB34" s="91">
        <v>0.8</v>
      </c>
      <c r="AC34" s="67">
        <f t="shared" si="13"/>
        <v>0.8</v>
      </c>
      <c r="AD34" s="55" t="s">
        <v>221</v>
      </c>
      <c r="AE34" s="8" t="s">
        <v>209</v>
      </c>
      <c r="AF34" s="66">
        <f t="shared" ref="AF34:AF39" si="19">N34</f>
        <v>1</v>
      </c>
      <c r="AG34" s="65">
        <v>0.8</v>
      </c>
      <c r="AH34" s="107">
        <f t="shared" si="7"/>
        <v>0.8</v>
      </c>
      <c r="AI34" s="55" t="s">
        <v>288</v>
      </c>
      <c r="AJ34" s="55" t="s">
        <v>289</v>
      </c>
      <c r="AK34" s="66">
        <f t="shared" ref="AK34:AK39" si="20">O34</f>
        <v>1</v>
      </c>
      <c r="AL34" s="65">
        <v>0.8</v>
      </c>
      <c r="AM34" s="67">
        <f t="shared" si="14"/>
        <v>0.8</v>
      </c>
      <c r="AN34" s="55" t="s">
        <v>219</v>
      </c>
      <c r="AO34" s="55" t="s">
        <v>289</v>
      </c>
      <c r="AP34" s="66">
        <f t="shared" ref="AP34:AP39" si="21">P34</f>
        <v>1</v>
      </c>
      <c r="AQ34" s="65">
        <f>AVERAGE(W34,AB34,AG34,AL34)</f>
        <v>0.8</v>
      </c>
      <c r="AR34" s="67">
        <f t="shared" si="15"/>
        <v>0.8</v>
      </c>
      <c r="AS34" s="55" t="s">
        <v>334</v>
      </c>
    </row>
    <row r="35" spans="1:45" s="15" customFormat="1" ht="150" x14ac:dyDescent="0.25">
      <c r="A35" s="54">
        <v>7</v>
      </c>
      <c r="B35" s="55" t="s">
        <v>194</v>
      </c>
      <c r="C35" s="55" t="s">
        <v>222</v>
      </c>
      <c r="D35" s="68" t="s">
        <v>223</v>
      </c>
      <c r="E35" s="62" t="s">
        <v>224</v>
      </c>
      <c r="F35" s="62" t="s">
        <v>198</v>
      </c>
      <c r="G35" s="62" t="s">
        <v>225</v>
      </c>
      <c r="H35" s="62" t="s">
        <v>226</v>
      </c>
      <c r="I35" s="62" t="s">
        <v>227</v>
      </c>
      <c r="J35" s="62" t="s">
        <v>202</v>
      </c>
      <c r="K35" s="62" t="s">
        <v>228</v>
      </c>
      <c r="L35" s="59" t="s">
        <v>61</v>
      </c>
      <c r="M35" s="60">
        <v>1</v>
      </c>
      <c r="N35" s="60">
        <v>1</v>
      </c>
      <c r="O35" s="61">
        <v>1</v>
      </c>
      <c r="P35" s="61">
        <v>1</v>
      </c>
      <c r="Q35" s="62" t="s">
        <v>70</v>
      </c>
      <c r="R35" s="62" t="s">
        <v>229</v>
      </c>
      <c r="S35" s="62" t="s">
        <v>230</v>
      </c>
      <c r="T35" s="57" t="s">
        <v>206</v>
      </c>
      <c r="U35" s="63" t="s">
        <v>231</v>
      </c>
      <c r="V35" s="64" t="str">
        <f t="shared" si="16"/>
        <v>No programada</v>
      </c>
      <c r="W35" s="55" t="s">
        <v>61</v>
      </c>
      <c r="X35" s="65" t="s">
        <v>62</v>
      </c>
      <c r="Y35" s="55" t="s">
        <v>118</v>
      </c>
      <c r="Z35" s="55"/>
      <c r="AA35" s="66">
        <f t="shared" si="18"/>
        <v>1</v>
      </c>
      <c r="AB35" s="94">
        <v>1</v>
      </c>
      <c r="AC35" s="95">
        <f t="shared" si="13"/>
        <v>1</v>
      </c>
      <c r="AD35" s="96" t="s">
        <v>232</v>
      </c>
      <c r="AE35" s="92" t="s">
        <v>232</v>
      </c>
      <c r="AF35" s="97">
        <f t="shared" si="19"/>
        <v>1</v>
      </c>
      <c r="AG35" s="94">
        <v>0.99129999999999996</v>
      </c>
      <c r="AH35" s="107">
        <f t="shared" si="7"/>
        <v>0.99129999999999996</v>
      </c>
      <c r="AI35" s="96" t="s">
        <v>290</v>
      </c>
      <c r="AJ35" s="96" t="s">
        <v>291</v>
      </c>
      <c r="AK35" s="97">
        <f t="shared" si="20"/>
        <v>1</v>
      </c>
      <c r="AL35" s="112">
        <v>0.99129999999999996</v>
      </c>
      <c r="AM35" s="67">
        <f t="shared" si="14"/>
        <v>0.99129999999999996</v>
      </c>
      <c r="AN35" s="96" t="s">
        <v>317</v>
      </c>
      <c r="AO35" s="96" t="s">
        <v>318</v>
      </c>
      <c r="AP35" s="97">
        <f t="shared" si="21"/>
        <v>1</v>
      </c>
      <c r="AQ35" s="65">
        <f t="shared" ref="AQ35" si="22">AVERAGE(AB35,AG35,AL35)</f>
        <v>0.99419999999999986</v>
      </c>
      <c r="AR35" s="95">
        <f t="shared" si="15"/>
        <v>0.99419999999999986</v>
      </c>
      <c r="AS35" s="96" t="s">
        <v>329</v>
      </c>
    </row>
    <row r="36" spans="1:45" s="15" customFormat="1" ht="105" x14ac:dyDescent="0.25">
      <c r="A36" s="54">
        <v>7</v>
      </c>
      <c r="B36" s="55" t="s">
        <v>194</v>
      </c>
      <c r="C36" s="55" t="s">
        <v>195</v>
      </c>
      <c r="D36" s="68" t="s">
        <v>233</v>
      </c>
      <c r="E36" s="62" t="s">
        <v>234</v>
      </c>
      <c r="F36" s="62" t="s">
        <v>198</v>
      </c>
      <c r="G36" s="62" t="s">
        <v>235</v>
      </c>
      <c r="H36" s="62" t="s">
        <v>236</v>
      </c>
      <c r="I36" s="62" t="s">
        <v>214</v>
      </c>
      <c r="J36" s="62" t="s">
        <v>98</v>
      </c>
      <c r="K36" s="62" t="s">
        <v>235</v>
      </c>
      <c r="L36" s="60">
        <v>1</v>
      </c>
      <c r="M36" s="60">
        <v>1</v>
      </c>
      <c r="N36" s="59" t="s">
        <v>61</v>
      </c>
      <c r="O36" s="61" t="s">
        <v>61</v>
      </c>
      <c r="P36" s="61">
        <v>1</v>
      </c>
      <c r="Q36" s="62" t="s">
        <v>237</v>
      </c>
      <c r="R36" s="62" t="s">
        <v>238</v>
      </c>
      <c r="S36" s="62" t="s">
        <v>238</v>
      </c>
      <c r="T36" s="57" t="s">
        <v>206</v>
      </c>
      <c r="U36" s="63" t="s">
        <v>218</v>
      </c>
      <c r="V36" s="66">
        <f t="shared" si="16"/>
        <v>1</v>
      </c>
      <c r="W36" s="71">
        <v>1</v>
      </c>
      <c r="X36" s="67">
        <f>IF(W36/V36&gt;100%,100%,W36/V36)</f>
        <v>1</v>
      </c>
      <c r="Y36" s="55" t="s">
        <v>239</v>
      </c>
      <c r="Z36" s="55" t="s">
        <v>240</v>
      </c>
      <c r="AA36" s="66">
        <f>M36</f>
        <v>1</v>
      </c>
      <c r="AB36" s="94">
        <v>1</v>
      </c>
      <c r="AC36" s="95">
        <f>IF(AB36/AA36&gt;100%,100%,AB36/AA36)</f>
        <v>1</v>
      </c>
      <c r="AD36" s="55" t="s">
        <v>241</v>
      </c>
      <c r="AE36" s="8" t="s">
        <v>242</v>
      </c>
      <c r="AF36" s="64" t="str">
        <f t="shared" si="19"/>
        <v>No programada</v>
      </c>
      <c r="AG36" s="71" t="s">
        <v>61</v>
      </c>
      <c r="AH36" s="107" t="s">
        <v>61</v>
      </c>
      <c r="AI36" s="55" t="s">
        <v>61</v>
      </c>
      <c r="AJ36" s="55" t="s">
        <v>61</v>
      </c>
      <c r="AK36" s="64" t="str">
        <f t="shared" si="20"/>
        <v>No programada</v>
      </c>
      <c r="AL36" s="65" t="s">
        <v>62</v>
      </c>
      <c r="AM36" s="67" t="s">
        <v>62</v>
      </c>
      <c r="AN36" s="55" t="s">
        <v>62</v>
      </c>
      <c r="AO36" s="55" t="s">
        <v>320</v>
      </c>
      <c r="AP36" s="66">
        <f t="shared" si="21"/>
        <v>1</v>
      </c>
      <c r="AQ36" s="65">
        <f>AVERAGE(W36,AB36)</f>
        <v>1</v>
      </c>
      <c r="AR36" s="67">
        <f t="shared" si="15"/>
        <v>1</v>
      </c>
      <c r="AS36" s="55" t="s">
        <v>332</v>
      </c>
    </row>
    <row r="37" spans="1:45" s="15" customFormat="1" ht="120" x14ac:dyDescent="0.25">
      <c r="A37" s="54">
        <v>7</v>
      </c>
      <c r="B37" s="55" t="s">
        <v>194</v>
      </c>
      <c r="C37" s="55" t="s">
        <v>195</v>
      </c>
      <c r="D37" s="68" t="s">
        <v>243</v>
      </c>
      <c r="E37" s="62" t="s">
        <v>244</v>
      </c>
      <c r="F37" s="62" t="s">
        <v>198</v>
      </c>
      <c r="G37" s="62" t="s">
        <v>245</v>
      </c>
      <c r="H37" s="62" t="s">
        <v>246</v>
      </c>
      <c r="I37" s="62" t="s">
        <v>115</v>
      </c>
      <c r="J37" s="62" t="s">
        <v>126</v>
      </c>
      <c r="K37" s="62" t="s">
        <v>245</v>
      </c>
      <c r="L37" s="72">
        <v>0</v>
      </c>
      <c r="M37" s="72">
        <v>1</v>
      </c>
      <c r="N37" s="73">
        <v>1</v>
      </c>
      <c r="O37" s="74">
        <v>0</v>
      </c>
      <c r="P37" s="74">
        <v>2</v>
      </c>
      <c r="Q37" s="62" t="s">
        <v>237</v>
      </c>
      <c r="R37" s="62" t="s">
        <v>238</v>
      </c>
      <c r="S37" s="62" t="s">
        <v>238</v>
      </c>
      <c r="T37" s="57" t="s">
        <v>206</v>
      </c>
      <c r="U37" s="57" t="s">
        <v>206</v>
      </c>
      <c r="V37" s="64">
        <f t="shared" si="16"/>
        <v>0</v>
      </c>
      <c r="W37" s="55" t="s">
        <v>61</v>
      </c>
      <c r="X37" s="65" t="s">
        <v>62</v>
      </c>
      <c r="Y37" s="55" t="s">
        <v>118</v>
      </c>
      <c r="Z37" s="55"/>
      <c r="AA37" s="64">
        <f t="shared" si="18"/>
        <v>1</v>
      </c>
      <c r="AB37" s="96">
        <v>1</v>
      </c>
      <c r="AC37" s="95">
        <f>IF(AB37/AA37&gt;100%,100%,AB37/AA37)</f>
        <v>1</v>
      </c>
      <c r="AD37" s="99" t="s">
        <v>247</v>
      </c>
      <c r="AE37" s="92" t="s">
        <v>248</v>
      </c>
      <c r="AF37" s="100">
        <f t="shared" si="19"/>
        <v>1</v>
      </c>
      <c r="AG37" s="96">
        <v>1</v>
      </c>
      <c r="AH37" s="107">
        <f t="shared" si="7"/>
        <v>1</v>
      </c>
      <c r="AI37" s="96" t="s">
        <v>292</v>
      </c>
      <c r="AJ37" s="96" t="s">
        <v>293</v>
      </c>
      <c r="AK37" s="97">
        <f t="shared" si="20"/>
        <v>0</v>
      </c>
      <c r="AL37" s="96" t="s">
        <v>319</v>
      </c>
      <c r="AM37" s="67" t="s">
        <v>320</v>
      </c>
      <c r="AN37" s="96" t="s">
        <v>320</v>
      </c>
      <c r="AO37" s="96" t="s">
        <v>320</v>
      </c>
      <c r="AP37" s="100">
        <f>P37</f>
        <v>2</v>
      </c>
      <c r="AQ37" s="100">
        <f>SUM(AB37,AG37)</f>
        <v>2</v>
      </c>
      <c r="AR37" s="95">
        <f t="shared" si="15"/>
        <v>1</v>
      </c>
      <c r="AS37" s="96" t="s">
        <v>332</v>
      </c>
    </row>
    <row r="38" spans="1:45" s="15" customFormat="1" ht="105" x14ac:dyDescent="0.25">
      <c r="A38" s="54">
        <v>5</v>
      </c>
      <c r="B38" s="55" t="s">
        <v>249</v>
      </c>
      <c r="C38" s="55" t="s">
        <v>250</v>
      </c>
      <c r="D38" s="68" t="s">
        <v>251</v>
      </c>
      <c r="E38" s="62" t="s">
        <v>252</v>
      </c>
      <c r="F38" s="62" t="s">
        <v>198</v>
      </c>
      <c r="G38" s="62" t="s">
        <v>253</v>
      </c>
      <c r="H38" s="62" t="s">
        <v>254</v>
      </c>
      <c r="I38" s="62" t="s">
        <v>214</v>
      </c>
      <c r="J38" s="62" t="s">
        <v>54</v>
      </c>
      <c r="K38" s="62" t="s">
        <v>253</v>
      </c>
      <c r="L38" s="60">
        <v>0.33</v>
      </c>
      <c r="M38" s="60">
        <v>0.67</v>
      </c>
      <c r="N38" s="60">
        <v>0.84</v>
      </c>
      <c r="O38" s="61">
        <v>1</v>
      </c>
      <c r="P38" s="61">
        <v>1</v>
      </c>
      <c r="Q38" s="62" t="s">
        <v>70</v>
      </c>
      <c r="R38" s="62" t="s">
        <v>255</v>
      </c>
      <c r="S38" s="62" t="s">
        <v>256</v>
      </c>
      <c r="T38" s="57" t="s">
        <v>206</v>
      </c>
      <c r="U38" s="63" t="s">
        <v>257</v>
      </c>
      <c r="V38" s="66">
        <f t="shared" si="16"/>
        <v>0.33</v>
      </c>
      <c r="W38" s="75">
        <v>1</v>
      </c>
      <c r="X38" s="75">
        <f>IF(W38/V38&gt;100%,100%,W38/V38)</f>
        <v>1</v>
      </c>
      <c r="Y38" s="66" t="s">
        <v>258</v>
      </c>
      <c r="Z38" s="66" t="s">
        <v>259</v>
      </c>
      <c r="AA38" s="66">
        <f t="shared" si="18"/>
        <v>0.67</v>
      </c>
      <c r="AB38" s="94" t="s">
        <v>298</v>
      </c>
      <c r="AC38" s="101" t="s">
        <v>62</v>
      </c>
      <c r="AD38" s="97" t="s">
        <v>299</v>
      </c>
      <c r="AE38" s="92" t="s">
        <v>260</v>
      </c>
      <c r="AF38" s="97">
        <v>0</v>
      </c>
      <c r="AG38" s="97" t="s">
        <v>61</v>
      </c>
      <c r="AH38" s="48" t="s">
        <v>61</v>
      </c>
      <c r="AI38" s="97" t="s">
        <v>297</v>
      </c>
      <c r="AJ38" s="97" t="s">
        <v>294</v>
      </c>
      <c r="AK38" s="97">
        <v>0</v>
      </c>
      <c r="AL38" s="97" t="s">
        <v>62</v>
      </c>
      <c r="AM38" s="67" t="s">
        <v>62</v>
      </c>
      <c r="AN38" s="97" t="s">
        <v>321</v>
      </c>
      <c r="AO38" s="97" t="s">
        <v>323</v>
      </c>
      <c r="AP38" s="97">
        <f t="shared" si="21"/>
        <v>1</v>
      </c>
      <c r="AQ38" s="112">
        <v>1</v>
      </c>
      <c r="AR38" s="95">
        <f t="shared" si="15"/>
        <v>1</v>
      </c>
      <c r="AS38" s="96" t="s">
        <v>332</v>
      </c>
    </row>
    <row r="39" spans="1:45" s="15" customFormat="1" ht="122.25" customHeight="1" x14ac:dyDescent="0.25">
      <c r="A39" s="54">
        <v>5</v>
      </c>
      <c r="B39" s="55" t="s">
        <v>249</v>
      </c>
      <c r="C39" s="55" t="s">
        <v>250</v>
      </c>
      <c r="D39" s="68" t="s">
        <v>261</v>
      </c>
      <c r="E39" s="62" t="s">
        <v>262</v>
      </c>
      <c r="F39" s="62" t="s">
        <v>198</v>
      </c>
      <c r="G39" s="62" t="s">
        <v>253</v>
      </c>
      <c r="H39" s="62" t="s">
        <v>263</v>
      </c>
      <c r="I39" s="62" t="s">
        <v>115</v>
      </c>
      <c r="J39" s="62" t="s">
        <v>54</v>
      </c>
      <c r="K39" s="62" t="s">
        <v>253</v>
      </c>
      <c r="L39" s="60">
        <v>0.2</v>
      </c>
      <c r="M39" s="60">
        <v>0.4</v>
      </c>
      <c r="N39" s="60">
        <v>0.6</v>
      </c>
      <c r="O39" s="61">
        <v>0.8</v>
      </c>
      <c r="P39" s="61">
        <v>0.8</v>
      </c>
      <c r="Q39" s="62" t="s">
        <v>70</v>
      </c>
      <c r="R39" s="62" t="s">
        <v>255</v>
      </c>
      <c r="S39" s="62" t="s">
        <v>264</v>
      </c>
      <c r="T39" s="57" t="s">
        <v>206</v>
      </c>
      <c r="U39" s="63" t="s">
        <v>257</v>
      </c>
      <c r="V39" s="66">
        <f t="shared" si="16"/>
        <v>0.2</v>
      </c>
      <c r="W39" s="75">
        <v>0.84260000000000002</v>
      </c>
      <c r="X39" s="75">
        <f>IF(W39/V39&gt;100%,100%,W39/V39)</f>
        <v>1</v>
      </c>
      <c r="Y39" s="66" t="s">
        <v>265</v>
      </c>
      <c r="Z39" s="66" t="s">
        <v>259</v>
      </c>
      <c r="AA39" s="66">
        <f t="shared" si="18"/>
        <v>0.4</v>
      </c>
      <c r="AB39" s="94">
        <v>0.81</v>
      </c>
      <c r="AC39" s="101" t="s">
        <v>62</v>
      </c>
      <c r="AD39" s="97" t="s">
        <v>295</v>
      </c>
      <c r="AE39" s="92" t="s">
        <v>260</v>
      </c>
      <c r="AF39" s="97">
        <f t="shared" si="19"/>
        <v>0.6</v>
      </c>
      <c r="AG39" s="94">
        <v>0.85</v>
      </c>
      <c r="AH39" s="48">
        <f t="shared" si="7"/>
        <v>1</v>
      </c>
      <c r="AI39" s="97" t="s">
        <v>295</v>
      </c>
      <c r="AJ39" s="97" t="s">
        <v>296</v>
      </c>
      <c r="AK39" s="97">
        <f t="shared" si="20"/>
        <v>0.8</v>
      </c>
      <c r="AL39" s="94">
        <v>0.86950000000000005</v>
      </c>
      <c r="AM39" s="67">
        <f t="shared" si="14"/>
        <v>1</v>
      </c>
      <c r="AN39" s="97" t="s">
        <v>322</v>
      </c>
      <c r="AO39" s="97" t="s">
        <v>323</v>
      </c>
      <c r="AP39" s="97">
        <f t="shared" si="21"/>
        <v>0.8</v>
      </c>
      <c r="AQ39" s="112">
        <v>0.87</v>
      </c>
      <c r="AR39" s="95">
        <f t="shared" si="15"/>
        <v>1</v>
      </c>
      <c r="AS39" s="96" t="s">
        <v>332</v>
      </c>
    </row>
    <row r="40" spans="1:45" s="5" customFormat="1" ht="15.75" x14ac:dyDescent="0.25">
      <c r="A40" s="50"/>
      <c r="B40" s="50"/>
      <c r="C40" s="50"/>
      <c r="D40" s="50"/>
      <c r="E40" s="76" t="s">
        <v>266</v>
      </c>
      <c r="F40" s="76"/>
      <c r="G40" s="76"/>
      <c r="H40" s="76"/>
      <c r="I40" s="76"/>
      <c r="J40" s="76"/>
      <c r="K40" s="76"/>
      <c r="L40" s="77"/>
      <c r="M40" s="77"/>
      <c r="N40" s="77"/>
      <c r="O40" s="77"/>
      <c r="P40" s="77"/>
      <c r="Q40" s="76"/>
      <c r="R40" s="50"/>
      <c r="S40" s="50"/>
      <c r="T40" s="50"/>
      <c r="U40" s="50"/>
      <c r="V40" s="77"/>
      <c r="W40" s="77"/>
      <c r="X40" s="87">
        <f>AVERAGE(X33:X39)*20%</f>
        <v>0.19</v>
      </c>
      <c r="Y40" s="50"/>
      <c r="Z40" s="50"/>
      <c r="AA40" s="77"/>
      <c r="AB40" s="77"/>
      <c r="AC40" s="86">
        <f>AVERAGE(AC33:AC38)*20%</f>
        <v>0.192</v>
      </c>
      <c r="AD40" s="50"/>
      <c r="AE40" s="50"/>
      <c r="AF40" s="77"/>
      <c r="AG40" s="77"/>
      <c r="AH40" s="86">
        <f>AVERAGE(AH33:AH39)*20%</f>
        <v>0.18956500000000001</v>
      </c>
      <c r="AI40" s="50"/>
      <c r="AJ40" s="50"/>
      <c r="AK40" s="77"/>
      <c r="AL40" s="77"/>
      <c r="AM40" s="86">
        <f>AVERAGE(AM33:AM39)*20%</f>
        <v>0.18956500000000001</v>
      </c>
      <c r="AN40" s="50"/>
      <c r="AO40" s="50"/>
      <c r="AP40" s="78"/>
      <c r="AQ40" s="78"/>
      <c r="AR40" s="86">
        <f>AVERAGE(AR33:AR39)*20%</f>
        <v>0.19412000000000001</v>
      </c>
      <c r="AS40" s="50"/>
    </row>
    <row r="41" spans="1:45" s="6" customFormat="1" ht="18.75" x14ac:dyDescent="0.3">
      <c r="A41" s="79"/>
      <c r="B41" s="79"/>
      <c r="C41" s="79"/>
      <c r="D41" s="79"/>
      <c r="E41" s="80" t="s">
        <v>267</v>
      </c>
      <c r="F41" s="79"/>
      <c r="G41" s="79"/>
      <c r="H41" s="79"/>
      <c r="I41" s="79"/>
      <c r="J41" s="79"/>
      <c r="K41" s="79"/>
      <c r="L41" s="81"/>
      <c r="M41" s="81"/>
      <c r="N41" s="81"/>
      <c r="O41" s="81"/>
      <c r="P41" s="81"/>
      <c r="Q41" s="79"/>
      <c r="R41" s="79"/>
      <c r="S41" s="79"/>
      <c r="T41" s="79"/>
      <c r="U41" s="79"/>
      <c r="V41" s="81"/>
      <c r="W41" s="81"/>
      <c r="X41" s="88">
        <f>X32+X40</f>
        <v>0.91355968253968256</v>
      </c>
      <c r="Y41" s="79"/>
      <c r="Z41" s="79"/>
      <c r="AA41" s="81"/>
      <c r="AB41" s="81"/>
      <c r="AC41" s="88">
        <f>AC32+AC40</f>
        <v>0.97616285714285733</v>
      </c>
      <c r="AD41" s="79"/>
      <c r="AE41" s="79"/>
      <c r="AF41" s="81"/>
      <c r="AG41" s="81"/>
      <c r="AH41" s="88">
        <f>AH32+AH40</f>
        <v>0.94585791280148435</v>
      </c>
      <c r="AI41" s="79"/>
      <c r="AJ41" s="79"/>
      <c r="AK41" s="81"/>
      <c r="AL41" s="81"/>
      <c r="AM41" s="88">
        <f>AM32+AM40</f>
        <v>0.97273875452979519</v>
      </c>
      <c r="AN41" s="79"/>
      <c r="AO41" s="79"/>
      <c r="AP41" s="82"/>
      <c r="AQ41" s="82"/>
      <c r="AR41" s="88">
        <f>AR32+AR40</f>
        <v>0.97640442560903784</v>
      </c>
      <c r="AS41" s="79"/>
    </row>
    <row r="42" spans="1:45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</row>
    <row r="43" spans="1:45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</row>
    <row r="44" spans="1:45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4"/>
      <c r="Y44" s="85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</row>
    <row r="45" spans="1:45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</row>
    <row r="46" spans="1:45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</row>
    <row r="47" spans="1:45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</row>
    <row r="48" spans="1:45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</row>
    <row r="49" spans="1:45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</row>
    <row r="50" spans="1:45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</row>
    <row r="51" spans="1:45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</row>
    <row r="52" spans="1:45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</row>
    <row r="53" spans="1:45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</row>
    <row r="54" spans="1:45" x14ac:dyDescent="0.2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</row>
    <row r="55" spans="1:45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</row>
    <row r="56" spans="1:45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</row>
    <row r="57" spans="1:45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</row>
    <row r="58" spans="1:45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</row>
    <row r="59" spans="1:45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</row>
    <row r="60" spans="1:45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</row>
    <row r="61" spans="1:45" x14ac:dyDescent="0.25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</row>
    <row r="62" spans="1:45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</row>
    <row r="63" spans="1:45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</row>
  </sheetData>
  <mergeCells count="21">
    <mergeCell ref="R13:U14"/>
    <mergeCell ref="F4:K4"/>
    <mergeCell ref="H5:K5"/>
    <mergeCell ref="H6:K6"/>
    <mergeCell ref="H7:K7"/>
    <mergeCell ref="H9:K9"/>
    <mergeCell ref="H8:K8"/>
    <mergeCell ref="A13:B14"/>
    <mergeCell ref="C13:C15"/>
    <mergeCell ref="A1:K1"/>
    <mergeCell ref="D13:F14"/>
    <mergeCell ref="G13:Q14"/>
    <mergeCell ref="A2:K2"/>
    <mergeCell ref="L1:P1"/>
    <mergeCell ref="H10:K10"/>
    <mergeCell ref="H11:K11"/>
    <mergeCell ref="V13:Z14"/>
    <mergeCell ref="AA13:AE14"/>
    <mergeCell ref="AF13:AJ14"/>
    <mergeCell ref="AK13:AO14"/>
    <mergeCell ref="AP13:AS14"/>
  </mergeCells>
  <dataValidations count="1">
    <dataValidation allowBlank="1" showInputMessage="1" showErrorMessage="1" error="Escriba un texto " promptTitle="Cualquier contenido" sqref="F15 F3:F12" xr:uid="{00000000-0002-0000-0000-000000000000}"/>
  </dataValidations>
  <hyperlinks>
    <hyperlink ref="AD37" r:id="rId1" xr:uid="{97222E4C-BE97-489C-B4ED-40A1D4A1D605}"/>
  </hyperlinks>
  <pageMargins left="0.7" right="0.7" top="0.75" bottom="0.75" header="0.3" footer="0.3"/>
  <pageSetup paperSize="9" orientation="portrait" r:id="rId2"/>
  <ignoredErrors>
    <ignoredError sqref="D16:D17" numberStoredAsText="1"/>
  </ignoredError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Escriba un texto " promptTitle="Cualquier contenido" xr:uid="{00000000-0002-0000-0000-000001000000}">
          <x14:formula1>
            <xm:f>Listas!$A$2:$A$4</xm:f>
          </x14:formula1>
          <xm:sqref>F1 F13:F14 F16:F22 F24:F32 F40:F1048576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11.42578125" defaultRowHeight="15" x14ac:dyDescent="0.25"/>
  <cols>
    <col min="1" max="1" width="34.5703125" bestFit="1" customWidth="1"/>
  </cols>
  <sheetData>
    <row r="1" spans="1:1" x14ac:dyDescent="0.25">
      <c r="A1" t="s">
        <v>25</v>
      </c>
    </row>
    <row r="2" spans="1:1" x14ac:dyDescent="0.25">
      <c r="A2" t="s">
        <v>95</v>
      </c>
    </row>
    <row r="3" spans="1:1" x14ac:dyDescent="0.25">
      <c r="A3" t="s">
        <v>50</v>
      </c>
    </row>
    <row r="4" spans="1:1" x14ac:dyDescent="0.25">
      <c r="A4" t="s">
        <v>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cb614e-b45f-4877-aa77-0fc3e5f2c8f0" xsi:nil="true"/>
    <lcf76f155ced4ddcb4097134ff3c332f xmlns="f8dc1254-f694-4df3-a50d-d4e607c93d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9AF05B0CA4944BB83126E48AFF4035" ma:contentTypeVersion="15" ma:contentTypeDescription="Crear nuevo documento." ma:contentTypeScope="" ma:versionID="9d19657c730e78c3d355ddf0d62e8d13">
  <xsd:schema xmlns:xsd="http://www.w3.org/2001/XMLSchema" xmlns:xs="http://www.w3.org/2001/XMLSchema" xmlns:p="http://schemas.microsoft.com/office/2006/metadata/properties" xmlns:ns2="f8dc1254-f694-4df3-a50d-d4e607c93dc9" xmlns:ns3="20cb614e-b45f-4877-aa77-0fc3e5f2c8f0" targetNamespace="http://schemas.microsoft.com/office/2006/metadata/properties" ma:root="true" ma:fieldsID="17866b5252e4077bf448069177ed2070" ns2:_="" ns3:_="">
    <xsd:import namespace="f8dc1254-f694-4df3-a50d-d4e607c93dc9"/>
    <xsd:import namespace="20cb614e-b45f-4877-aa77-0fc3e5f2c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c1254-f694-4df3-a50d-d4e607c93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310d8ee-99bf-4ea4-9dbe-e9e068685e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b614e-b45f-4877-aa77-0fc3e5f2c8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5d71684-cc2f-47e5-af77-6d773671f415}" ma:internalName="TaxCatchAll" ma:showField="CatchAllData" ma:web="20cb614e-b45f-4877-aa77-0fc3e5f2c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5251AB-C88B-4079-B78F-2291AC2E7A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D912C2-67FF-4F74-B857-B8D2F5FE6CA6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20cb614e-b45f-4877-aa77-0fc3e5f2c8f0"/>
    <ds:schemaRef ds:uri="f8dc1254-f694-4df3-a50d-d4e607c93dc9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07A1E9D-48AD-422A-84A7-100B32D79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c1254-f694-4df3-a50d-d4e607c93dc9"/>
    <ds:schemaRef ds:uri="20cb614e-b45f-4877-aa77-0fc3e5f2c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casas</dc:creator>
  <cp:keywords/>
  <dc:description/>
  <cp:lastModifiedBy>Dora Elcy Guevara Agudelo</cp:lastModifiedBy>
  <cp:revision/>
  <dcterms:created xsi:type="dcterms:W3CDTF">2021-01-25T18:44:53Z</dcterms:created>
  <dcterms:modified xsi:type="dcterms:W3CDTF">2024-01-24T17:46:45Z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0x010100479AF05B0CA4944BB83126E48AFF4035</vt:lpwstr>
  </property>
  <property fmtid="{D5CDD505-2E9C-101B-9397-08002B2CF9AE}" pid="3" name="MediaServiceImageTags">
    <vt:lpwstr/>
  </property>
</Properties>
</file>