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21\Downloads\"/>
    </mc:Choice>
  </mc:AlternateContent>
  <xr:revisionPtr revIDLastSave="0" documentId="13_ncr:1_{052A3876-A3CD-4CEA-9755-DBD1DE6BF0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jecución" sheetId="3" r:id="rId1"/>
  </sheets>
  <externalReferences>
    <externalReference r:id="rId2"/>
    <externalReference r:id="rId3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0" i="3" l="1"/>
  <c r="D90" i="3"/>
  <c r="C90" i="3"/>
  <c r="C89" i="3" s="1"/>
  <c r="C95" i="3" s="1"/>
  <c r="D89" i="3"/>
  <c r="H94" i="3"/>
  <c r="G94" i="3"/>
  <c r="E94" i="3"/>
  <c r="H93" i="3"/>
  <c r="G93" i="3"/>
  <c r="E93" i="3"/>
  <c r="F92" i="3"/>
  <c r="G92" i="3" s="1"/>
  <c r="D92" i="3"/>
  <c r="H92" i="3" s="1"/>
  <c r="C92" i="3"/>
  <c r="E92" i="3" s="1"/>
  <c r="H91" i="3"/>
  <c r="G91" i="3"/>
  <c r="E91" i="3"/>
  <c r="F89" i="3"/>
  <c r="G85" i="3"/>
  <c r="D85" i="3"/>
  <c r="C85" i="3"/>
  <c r="F85" i="3" s="1"/>
  <c r="I84" i="3"/>
  <c r="H84" i="3"/>
  <c r="F84" i="3"/>
  <c r="E84" i="3"/>
  <c r="I83" i="3"/>
  <c r="H83" i="3"/>
  <c r="F83" i="3"/>
  <c r="E83" i="3"/>
  <c r="I82" i="3"/>
  <c r="H82" i="3"/>
  <c r="F82" i="3"/>
  <c r="E82" i="3"/>
  <c r="I81" i="3"/>
  <c r="H81" i="3"/>
  <c r="F81" i="3"/>
  <c r="E81" i="3"/>
  <c r="I80" i="3"/>
  <c r="H80" i="3"/>
  <c r="F80" i="3"/>
  <c r="E80" i="3"/>
  <c r="I79" i="3"/>
  <c r="H79" i="3"/>
  <c r="F79" i="3"/>
  <c r="E79" i="3"/>
  <c r="I78" i="3"/>
  <c r="H78" i="3"/>
  <c r="F78" i="3"/>
  <c r="E78" i="3"/>
  <c r="I77" i="3"/>
  <c r="H77" i="3"/>
  <c r="F77" i="3"/>
  <c r="E77" i="3"/>
  <c r="I76" i="3"/>
  <c r="H76" i="3"/>
  <c r="F76" i="3"/>
  <c r="E76" i="3"/>
  <c r="I75" i="3"/>
  <c r="H75" i="3"/>
  <c r="F75" i="3"/>
  <c r="E75" i="3"/>
  <c r="I74" i="3"/>
  <c r="H74" i="3"/>
  <c r="F74" i="3"/>
  <c r="E74" i="3"/>
  <c r="I73" i="3"/>
  <c r="H73" i="3"/>
  <c r="F73" i="3"/>
  <c r="E73" i="3"/>
  <c r="E90" i="3" l="1"/>
  <c r="F95" i="3"/>
  <c r="G89" i="3"/>
  <c r="G90" i="3"/>
  <c r="H90" i="3"/>
  <c r="I85" i="3"/>
  <c r="H85" i="3"/>
  <c r="E85" i="3"/>
  <c r="D95" i="3" l="1"/>
  <c r="G95" i="3" s="1"/>
  <c r="H89" i="3"/>
  <c r="E89" i="3"/>
  <c r="H95" i="3" l="1"/>
  <c r="E95" i="3"/>
  <c r="F59" i="3" l="1"/>
  <c r="D59" i="3"/>
  <c r="C59" i="3"/>
  <c r="G59" i="3" s="1"/>
  <c r="H58" i="3"/>
  <c r="G58" i="3"/>
  <c r="E58" i="3"/>
  <c r="H57" i="3"/>
  <c r="G57" i="3"/>
  <c r="E57" i="3"/>
  <c r="F53" i="3"/>
  <c r="D53" i="3"/>
  <c r="C53" i="3"/>
  <c r="H52" i="3"/>
  <c r="G52" i="3"/>
  <c r="E52" i="3"/>
  <c r="H51" i="3"/>
  <c r="G51" i="3"/>
  <c r="E51" i="3"/>
  <c r="I43" i="3"/>
  <c r="C43" i="3"/>
  <c r="H43" i="3" s="1"/>
  <c r="I42" i="3"/>
  <c r="C42" i="3"/>
  <c r="F42" i="3" s="1"/>
  <c r="I41" i="3"/>
  <c r="C41" i="3"/>
  <c r="H41" i="3" s="1"/>
  <c r="G40" i="3"/>
  <c r="I40" i="3" s="1"/>
  <c r="C40" i="3"/>
  <c r="F40" i="3" s="1"/>
  <c r="G39" i="3"/>
  <c r="H39" i="3" s="1"/>
  <c r="D39" i="3"/>
  <c r="F39" i="3" s="1"/>
  <c r="G38" i="3"/>
  <c r="H38" i="3" s="1"/>
  <c r="D38" i="3"/>
  <c r="F38" i="3" s="1"/>
  <c r="C37" i="3"/>
  <c r="F37" i="3" s="1"/>
  <c r="I36" i="3"/>
  <c r="C36" i="3"/>
  <c r="H36" i="3" s="1"/>
  <c r="G35" i="3"/>
  <c r="C35" i="3"/>
  <c r="E35" i="3" s="1"/>
  <c r="G34" i="3"/>
  <c r="C34" i="3"/>
  <c r="F34" i="3" s="1"/>
  <c r="G33" i="3"/>
  <c r="C33" i="3"/>
  <c r="G32" i="3"/>
  <c r="H32" i="3" s="1"/>
  <c r="F32" i="3"/>
  <c r="C32" i="3"/>
  <c r="E32" i="3" s="1"/>
  <c r="G31" i="3"/>
  <c r="D31" i="3"/>
  <c r="C31" i="3"/>
  <c r="E31" i="3" s="1"/>
  <c r="G30" i="3"/>
  <c r="H30" i="3" s="1"/>
  <c r="C30" i="3"/>
  <c r="F30" i="3" s="1"/>
  <c r="G29" i="3"/>
  <c r="D29" i="3"/>
  <c r="E29" i="3" s="1"/>
  <c r="C29" i="3"/>
  <c r="G28" i="3"/>
  <c r="C28" i="3"/>
  <c r="F28" i="3" s="1"/>
  <c r="C27" i="3"/>
  <c r="F27" i="3" s="1"/>
  <c r="H26" i="3"/>
  <c r="C26" i="3"/>
  <c r="F26" i="3" s="1"/>
  <c r="G25" i="3"/>
  <c r="C25" i="3"/>
  <c r="F25" i="3" s="1"/>
  <c r="C24" i="3"/>
  <c r="H24" i="3" s="1"/>
  <c r="I23" i="3"/>
  <c r="C23" i="3"/>
  <c r="H23" i="3" s="1"/>
  <c r="C22" i="3"/>
  <c r="H22" i="3" s="1"/>
  <c r="G21" i="3"/>
  <c r="D21" i="3"/>
  <c r="C21" i="3"/>
  <c r="G20" i="3"/>
  <c r="D20" i="3"/>
  <c r="D44" i="3" s="1"/>
  <c r="C20" i="3"/>
  <c r="G19" i="3"/>
  <c r="H19" i="3" s="1"/>
  <c r="E19" i="3"/>
  <c r="C19" i="3"/>
  <c r="F19" i="3" s="1"/>
  <c r="C18" i="3"/>
  <c r="F18" i="3" s="1"/>
  <c r="G17" i="3"/>
  <c r="C17" i="3"/>
  <c r="F17" i="3" s="1"/>
  <c r="C16" i="3"/>
  <c r="F16" i="3" s="1"/>
  <c r="G15" i="3"/>
  <c r="C15" i="3"/>
  <c r="F15" i="3" s="1"/>
  <c r="I14" i="3"/>
  <c r="C14" i="3"/>
  <c r="F14" i="3" s="1"/>
  <c r="G10" i="3"/>
  <c r="D10" i="3"/>
  <c r="I9" i="3"/>
  <c r="C9" i="3"/>
  <c r="H9" i="3" s="1"/>
  <c r="I8" i="3"/>
  <c r="C8" i="3"/>
  <c r="H8" i="3" s="1"/>
  <c r="E21" i="3" l="1"/>
  <c r="I10" i="3"/>
  <c r="F29" i="3"/>
  <c r="H25" i="3"/>
  <c r="E8" i="3"/>
  <c r="E18" i="3"/>
  <c r="H28" i="3"/>
  <c r="G44" i="3"/>
  <c r="F66" i="3" s="1"/>
  <c r="H18" i="3"/>
  <c r="E53" i="3"/>
  <c r="H34" i="3"/>
  <c r="H20" i="3"/>
  <c r="G53" i="3"/>
  <c r="F21" i="3"/>
  <c r="E23" i="3"/>
  <c r="H53" i="3"/>
  <c r="H17" i="3"/>
  <c r="E25" i="3"/>
  <c r="H42" i="3"/>
  <c r="E59" i="3"/>
  <c r="F35" i="3"/>
  <c r="E37" i="3"/>
  <c r="E9" i="3"/>
  <c r="H16" i="3"/>
  <c r="H33" i="3"/>
  <c r="H35" i="3"/>
  <c r="H37" i="3"/>
  <c r="E40" i="3"/>
  <c r="C44" i="3"/>
  <c r="E44" i="3" s="1"/>
  <c r="F9" i="3"/>
  <c r="H14" i="3"/>
  <c r="F31" i="3"/>
  <c r="H15" i="3"/>
  <c r="F22" i="3"/>
  <c r="C10" i="3"/>
  <c r="E10" i="3" s="1"/>
  <c r="H29" i="3"/>
  <c r="H31" i="3"/>
  <c r="E36" i="3"/>
  <c r="E43" i="3"/>
  <c r="H59" i="3"/>
  <c r="E20" i="3"/>
  <c r="F36" i="3"/>
  <c r="F43" i="3"/>
  <c r="E22" i="3"/>
  <c r="E14" i="3"/>
  <c r="F8" i="3"/>
  <c r="E15" i="3"/>
  <c r="F20" i="3"/>
  <c r="H21" i="3"/>
  <c r="E24" i="3"/>
  <c r="E30" i="3"/>
  <c r="E41" i="3"/>
  <c r="H10" i="3"/>
  <c r="D66" i="3"/>
  <c r="F10" i="3"/>
  <c r="C67" i="3"/>
  <c r="H27" i="3"/>
  <c r="D67" i="3"/>
  <c r="E28" i="3"/>
  <c r="E42" i="3"/>
  <c r="F67" i="3"/>
  <c r="F23" i="3"/>
  <c r="E33" i="3"/>
  <c r="E38" i="3"/>
  <c r="E16" i="3"/>
  <c r="E26" i="3"/>
  <c r="F33" i="3"/>
  <c r="H40" i="3"/>
  <c r="E17" i="3"/>
  <c r="F24" i="3"/>
  <c r="E27" i="3"/>
  <c r="E34" i="3"/>
  <c r="E39" i="3"/>
  <c r="F41" i="3"/>
  <c r="I44" i="3" l="1"/>
  <c r="H44" i="3"/>
  <c r="F44" i="3"/>
  <c r="C66" i="3"/>
  <c r="C68" i="3" s="1"/>
  <c r="G66" i="3"/>
  <c r="F68" i="3"/>
  <c r="H67" i="3"/>
  <c r="E67" i="3"/>
  <c r="H66" i="3"/>
  <c r="D68" i="3"/>
  <c r="G67" i="3"/>
  <c r="E66" i="3" l="1"/>
  <c r="G68" i="3"/>
  <c r="E68" i="3"/>
  <c r="H68" i="3"/>
</calcChain>
</file>

<file path=xl/sharedStrings.xml><?xml version="1.0" encoding="utf-8"?>
<sst xmlns="http://schemas.openxmlformats.org/spreadsheetml/2006/main" count="149" uniqueCount="87">
  <si>
    <t>1336 - Bosa activa, digna y feliz</t>
  </si>
  <si>
    <t>1346 - Convivencia ciudadana para una Bosa más segura para todos</t>
  </si>
  <si>
    <t>1350 - Gobierno abierto para una Bosa innovadora mejor para todos</t>
  </si>
  <si>
    <t>1347 - Bosa transforma su ambiente innovando en el territorio</t>
  </si>
  <si>
    <t>1244 - Bosa Feliz desde la gestación hasta la adolescencia</t>
  </si>
  <si>
    <t>1337 - Bosa sin limites</t>
  </si>
  <si>
    <t>1339 - Innovación para gestion del riesgo y competitividad frente al cambio climatico</t>
  </si>
  <si>
    <t>1341 - Educación mejor para todos</t>
  </si>
  <si>
    <t>1342 - Bosa, territorio cultural, recreativo y deportivo</t>
  </si>
  <si>
    <t>1344 - Infraestructura social y equipamiento urbano para todos</t>
  </si>
  <si>
    <t>1345 - Innovación en infraestructura para una movilidad mejor para todos</t>
  </si>
  <si>
    <t>1352 - Participación mejor para todos</t>
  </si>
  <si>
    <t>Rubro</t>
  </si>
  <si>
    <t xml:space="preserve"> </t>
  </si>
  <si>
    <t>PRESUPUESTO VIGENCIA AL 30 DE SEPTIEMBRE DE 2021</t>
  </si>
  <si>
    <t>Funcionamiento Vigencia</t>
  </si>
  <si>
    <t>Apropiación</t>
  </si>
  <si>
    <t>Compromisos</t>
  </si>
  <si>
    <t>%Ejec</t>
  </si>
  <si>
    <t>Saldo</t>
  </si>
  <si>
    <t>Giros</t>
  </si>
  <si>
    <t>%Giros*</t>
  </si>
  <si>
    <t>Por Girar</t>
  </si>
  <si>
    <t>Columna1</t>
  </si>
  <si>
    <t>Gastos de Personal</t>
  </si>
  <si>
    <t>Adquisición de bienes y servicios</t>
  </si>
  <si>
    <t>TOTAL</t>
  </si>
  <si>
    <t>Inversión Vigencia</t>
  </si>
  <si>
    <t>%Giros</t>
  </si>
  <si>
    <t>1244-Bosa feliz desde la gestación hasta la adolescencia</t>
  </si>
  <si>
    <t>Bosa solidaria: Hogares protegidos, ciudadanía tranquila - 1745</t>
  </si>
  <si>
    <t>1336-Bosa activa, digna y feliz</t>
  </si>
  <si>
    <t>Bosa cuida a una ciudadanía imparable - 1690</t>
  </si>
  <si>
    <t>1337-Bosa sin limites</t>
  </si>
  <si>
    <t>Bosa cuida y protege - 1746</t>
  </si>
  <si>
    <t>1339-Innovación para la gestión del riesgo y competitividad frente al cambio climático</t>
  </si>
  <si>
    <t>Mujeres imparables que cuidan a Bosa - 1750</t>
  </si>
  <si>
    <t>1341-Educación mejor para todos</t>
  </si>
  <si>
    <t>Bosa emprendedora, productiva y resiliente - 1820</t>
  </si>
  <si>
    <t>1342-Bosa, territorio cultural, recreativo y deportivo</t>
  </si>
  <si>
    <t>Jóvenes conscientes, jóvenes imparables - 1747</t>
  </si>
  <si>
    <t>1343-Hábitat mejor para todos: titulación de predios y regularización de barrios legalizados</t>
  </si>
  <si>
    <t xml:space="preserve"> La niñez de Bosa lista para educarse - 1798</t>
  </si>
  <si>
    <t>1344-Infraestructura social y equipamiento urbano para todos</t>
  </si>
  <si>
    <t>Bosa con colegios sólidos e incluyentes - 1800</t>
  </si>
  <si>
    <t>1345-Innovación en infraestructura para una movilidad mejor para todos</t>
  </si>
  <si>
    <t>Bosa fortalece el acceso a la educación superior en el siglo XXI - 1794</t>
  </si>
  <si>
    <t>1346-Convivencia ciudadana para una bosa mas segura para todos</t>
  </si>
  <si>
    <t>Bosa se la juega por el deporte - 1804</t>
  </si>
  <si>
    <t>1347-Bosa transforma su ambiente innovando en el territorio</t>
  </si>
  <si>
    <t>BosARTE para vivir la cultura local - 1807</t>
  </si>
  <si>
    <t>1350-Gobierno abierto para una bosa innovadora y mejor para todos</t>
  </si>
  <si>
    <t xml:space="preserve"> Bosa Siembra Vida y esperanza. Una apuesta por la seguridad alimentaria - 1742</t>
  </si>
  <si>
    <t>1352-Participación mejor para todos</t>
  </si>
  <si>
    <t>Bosa tiene ADN creativo - 1751</t>
  </si>
  <si>
    <t>Bosa reverdece haciéndole frente al cambio climático - 1729</t>
  </si>
  <si>
    <t>Bosa piensa verde, actúa verde, evoluciona verde - 1733</t>
  </si>
  <si>
    <t>Bosa aprende y reduce los riesgos - 1725</t>
  </si>
  <si>
    <t>Árboles que reverdecen a Bosa - 1713</t>
  </si>
  <si>
    <t>Bosa vive los parques - 1837</t>
  </si>
  <si>
    <t>Bosa peluda: acciones para cuidar y proteger a los pequeños animales - 1720</t>
  </si>
  <si>
    <t>En ReverdeBosa ¡consumo, separo y reciclo! - 1744</t>
  </si>
  <si>
    <t>BosaPAZ trae verdad y reconciliación - 1748</t>
  </si>
  <si>
    <t>Bosa incondicional con las mujeres - 1749</t>
  </si>
  <si>
    <t>Bosa sin miedo y más segura - 1836</t>
  </si>
  <si>
    <t>Acuerdos para La Bosa del siglo XXI - 1840</t>
  </si>
  <si>
    <t>Bosa justa para ti - 1833</t>
  </si>
  <si>
    <t>Bosa Más Segura con mejores elementos para cuidar a la gente - 1831</t>
  </si>
  <si>
    <t>Bosa; más tiempo para vivir, menos tiempo en el trancón - 1828</t>
  </si>
  <si>
    <t>Espacios activos de participación: insumos para que la ciudadanía haga parte de un gobierno abierto - 1814</t>
  </si>
  <si>
    <t>Bosa convive: Justicia policiva para vivir tranquilos, seguros y con buen espacio público - 1838</t>
  </si>
  <si>
    <t>Cuentas claras en Bosa: Fortalecimiento de la capacidad institucional con una gestión pública eficiente y transparente - 1839</t>
  </si>
  <si>
    <t>OBLIGACIONES POR PAGAR - A 31 DE DICIEMBRE</t>
  </si>
  <si>
    <t>Funcionamiento Obligaciones Por pagar</t>
  </si>
  <si>
    <t>Vigencia Anterior ("Reservas)</t>
  </si>
  <si>
    <t>Otras Vigencias (Pasivos")</t>
  </si>
  <si>
    <t>Inversión Obligaciones Por pagar</t>
  </si>
  <si>
    <t>PRESUPUESTO 2021 FDL BOSA</t>
  </si>
  <si>
    <t>PRESUPUESTO VIGENCIA 2021</t>
  </si>
  <si>
    <t>Inversión</t>
  </si>
  <si>
    <t>Funcionamiento</t>
  </si>
  <si>
    <t>OBLIGACIONES POR PAGAR - INVERSON</t>
  </si>
  <si>
    <t>Vigencia Anterior</t>
  </si>
  <si>
    <t>Otras Vigencias</t>
  </si>
  <si>
    <t>RUBO</t>
  </si>
  <si>
    <t>Apropiación Inicial</t>
  </si>
  <si>
    <t>OBLIGACIONES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</si>
</sst>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4" formatCode="0.0%"/>
    <numFmt numFmtId="165" formatCode="#,##0_-;#,##0\-;&quot; &quot;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theme="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theme="4"/>
      </patternFill>
    </fill>
    <fill>
      <patternFill patternType="solid">
        <fgColor theme="0" tint="-0.34998626667073579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8EA9DB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8EA9DB"/>
      </top>
      <bottom style="thin">
        <color theme="4" tint="0.39997558519241921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</cellStyleXfs>
  <cellXfs count="117">
    <xf numFmtId="0" fontId="0" fillId="0" borderId="0" xfId="0" applyAlignment="1">
      <alignment vertical="top"/>
    </xf>
    <xf numFmtId="0" fontId="0" fillId="0" borderId="0" xfId="0"/>
    <xf numFmtId="41" fontId="0" fillId="0" borderId="0" xfId="1" applyFont="1" applyAlignment="1">
      <alignment horizontal="center"/>
    </xf>
    <xf numFmtId="164" fontId="0" fillId="0" borderId="0" xfId="2" applyNumberFormat="1" applyFont="1"/>
    <xf numFmtId="0" fontId="3" fillId="0" borderId="0" xfId="0" applyFont="1"/>
    <xf numFmtId="41" fontId="3" fillId="0" borderId="0" xfId="1" applyFont="1" applyFill="1" applyBorder="1" applyAlignment="1"/>
    <xf numFmtId="0" fontId="0" fillId="3" borderId="0" xfId="0" applyFill="1" applyAlignment="1">
      <alignment horizontal="center" vertical="center"/>
    </xf>
    <xf numFmtId="41" fontId="0" fillId="3" borderId="0" xfId="1" applyFont="1" applyFill="1" applyAlignment="1">
      <alignment horizontal="center" vertical="center"/>
    </xf>
    <xf numFmtId="164" fontId="0" fillId="3" borderId="0" xfId="2" applyNumberFormat="1" applyFont="1" applyFill="1" applyAlignment="1">
      <alignment horizontal="center" vertical="center"/>
    </xf>
    <xf numFmtId="3" fontId="0" fillId="0" borderId="0" xfId="0" applyNumberFormat="1"/>
    <xf numFmtId="41" fontId="0" fillId="0" borderId="0" xfId="1" applyFont="1"/>
    <xf numFmtId="164" fontId="0" fillId="0" borderId="0" xfId="2" applyNumberFormat="1" applyFont="1" applyFill="1"/>
    <xf numFmtId="41" fontId="0" fillId="0" borderId="0" xfId="1" applyFont="1" applyFill="1"/>
    <xf numFmtId="0" fontId="4" fillId="0" borderId="0" xfId="0" applyFont="1"/>
    <xf numFmtId="3" fontId="4" fillId="0" borderId="0" xfId="0" applyNumberFormat="1" applyFont="1"/>
    <xf numFmtId="164" fontId="4" fillId="0" borderId="0" xfId="2" applyNumberFormat="1" applyFont="1" applyFill="1"/>
    <xf numFmtId="41" fontId="4" fillId="0" borderId="0" xfId="1" applyFont="1" applyFill="1"/>
    <xf numFmtId="164" fontId="0" fillId="0" borderId="0" xfId="0" applyNumberForma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41" fontId="3" fillId="4" borderId="1" xfId="1" applyFont="1" applyFill="1" applyBorder="1" applyAlignment="1">
      <alignment horizontal="center" vertical="center"/>
    </xf>
    <xf numFmtId="164" fontId="3" fillId="4" borderId="1" xfId="2" applyNumberFormat="1" applyFont="1" applyFill="1" applyBorder="1" applyAlignment="1">
      <alignment horizontal="center" vertical="center"/>
    </xf>
    <xf numFmtId="0" fontId="7" fillId="2" borderId="3" xfId="0" applyFont="1" applyFill="1" applyBorder="1"/>
    <xf numFmtId="0" fontId="8" fillId="0" borderId="1" xfId="0" applyFont="1" applyBorder="1" applyAlignment="1">
      <alignment horizontal="left" vertical="center" wrapText="1"/>
    </xf>
    <xf numFmtId="165" fontId="9" fillId="0" borderId="1" xfId="3" applyNumberFormat="1" applyBorder="1" applyAlignment="1">
      <alignment horizontal="right" vertical="center"/>
    </xf>
    <xf numFmtId="164" fontId="0" fillId="0" borderId="1" xfId="2" applyNumberFormat="1" applyFont="1" applyFill="1" applyBorder="1" applyAlignment="1">
      <alignment horizontal="right" vertical="center"/>
    </xf>
    <xf numFmtId="165" fontId="9" fillId="0" borderId="4" xfId="3" applyNumberFormat="1" applyBorder="1"/>
    <xf numFmtId="2" fontId="0" fillId="0" borderId="1" xfId="1" applyNumberFormat="1" applyFont="1" applyFill="1" applyBorder="1" applyAlignment="1">
      <alignment horizontal="right" vertical="center"/>
    </xf>
    <xf numFmtId="165" fontId="0" fillId="0" borderId="0" xfId="0" applyNumberFormat="1"/>
    <xf numFmtId="41" fontId="0" fillId="0" borderId="0" xfId="0" applyNumberFormat="1"/>
    <xf numFmtId="0" fontId="7" fillId="0" borderId="3" xfId="0" applyFont="1" applyBorder="1"/>
    <xf numFmtId="0" fontId="7" fillId="2" borderId="0" xfId="0" applyFont="1" applyFill="1"/>
    <xf numFmtId="0" fontId="4" fillId="0" borderId="1" xfId="0" applyFont="1" applyBorder="1" applyAlignment="1">
      <alignment horizontal="left" vertical="center"/>
    </xf>
    <xf numFmtId="164" fontId="4" fillId="0" borderId="1" xfId="2" applyNumberFormat="1" applyFont="1" applyFill="1" applyBorder="1" applyAlignment="1">
      <alignment horizontal="right" vertical="center"/>
    </xf>
    <xf numFmtId="165" fontId="10" fillId="0" borderId="1" xfId="3" applyNumberFormat="1" applyFont="1" applyBorder="1" applyAlignment="1">
      <alignment horizontal="right" vertical="center"/>
    </xf>
    <xf numFmtId="0" fontId="7" fillId="0" borderId="0" xfId="0" applyFont="1"/>
    <xf numFmtId="3" fontId="0" fillId="0" borderId="0" xfId="1" applyNumberFormat="1" applyFont="1" applyFill="1" applyBorder="1"/>
    <xf numFmtId="164" fontId="0" fillId="0" borderId="0" xfId="2" applyNumberFormat="1" applyFont="1" applyFill="1" applyBorder="1"/>
    <xf numFmtId="41" fontId="0" fillId="0" borderId="0" xfId="1" applyFont="1" applyFill="1" applyBorder="1"/>
    <xf numFmtId="3" fontId="0" fillId="0" borderId="0" xfId="1" applyNumberFormat="1" applyFont="1" applyBorder="1" applyAlignment="1">
      <alignment horizontal="center"/>
    </xf>
    <xf numFmtId="164" fontId="0" fillId="0" borderId="0" xfId="2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64" fontId="4" fillId="0" borderId="5" xfId="2" applyNumberFormat="1" applyFont="1" applyBorder="1"/>
    <xf numFmtId="0" fontId="3" fillId="5" borderId="0" xfId="0" applyFont="1" applyFill="1"/>
    <xf numFmtId="0" fontId="0" fillId="0" borderId="1" xfId="0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64" fontId="0" fillId="0" borderId="1" xfId="2" applyNumberFormat="1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164" fontId="0" fillId="0" borderId="1" xfId="2" applyNumberFormat="1" applyFont="1" applyFill="1" applyBorder="1"/>
    <xf numFmtId="41" fontId="0" fillId="0" borderId="1" xfId="1" applyFont="1" applyFill="1" applyBorder="1"/>
    <xf numFmtId="0" fontId="4" fillId="0" borderId="1" xfId="0" applyFont="1" applyBorder="1"/>
    <xf numFmtId="3" fontId="4" fillId="0" borderId="1" xfId="0" applyNumberFormat="1" applyFont="1" applyBorder="1"/>
    <xf numFmtId="164" fontId="4" fillId="0" borderId="1" xfId="2" applyNumberFormat="1" applyFont="1" applyFill="1" applyBorder="1"/>
    <xf numFmtId="41" fontId="4" fillId="0" borderId="1" xfId="1" applyFont="1" applyFill="1" applyBorder="1"/>
    <xf numFmtId="41" fontId="0" fillId="0" borderId="1" xfId="1" applyFont="1" applyBorder="1" applyAlignment="1">
      <alignment horizontal="center"/>
    </xf>
    <xf numFmtId="164" fontId="0" fillId="0" borderId="1" xfId="2" applyNumberFormat="1" applyFont="1" applyBorder="1"/>
    <xf numFmtId="41" fontId="0" fillId="0" borderId="0" xfId="1" applyFont="1" applyFill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164" fontId="5" fillId="3" borderId="10" xfId="2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0" borderId="12" xfId="0" applyBorder="1"/>
    <xf numFmtId="165" fontId="9" fillId="0" borderId="13" xfId="3" applyNumberFormat="1" applyBorder="1"/>
    <xf numFmtId="42" fontId="0" fillId="0" borderId="0" xfId="0" applyNumberFormat="1"/>
    <xf numFmtId="0" fontId="4" fillId="0" borderId="9" xfId="0" applyFont="1" applyBorder="1"/>
    <xf numFmtId="165" fontId="9" fillId="0" borderId="14" xfId="3" applyNumberFormat="1" applyBorder="1"/>
    <xf numFmtId="164" fontId="1" fillId="0" borderId="10" xfId="2" applyNumberFormat="1" applyFont="1" applyFill="1" applyBorder="1"/>
    <xf numFmtId="165" fontId="9" fillId="0" borderId="15" xfId="3" applyNumberFormat="1" applyBorder="1"/>
    <xf numFmtId="0" fontId="5" fillId="3" borderId="0" xfId="0" applyFont="1" applyFill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41" fontId="3" fillId="4" borderId="16" xfId="1" applyFont="1" applyFill="1" applyBorder="1" applyAlignment="1">
      <alignment horizontal="center" vertical="center"/>
    </xf>
    <xf numFmtId="164" fontId="3" fillId="4" borderId="16" xfId="2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left" vertical="top"/>
    </xf>
    <xf numFmtId="0" fontId="0" fillId="8" borderId="0" xfId="0" applyFill="1" applyAlignment="1">
      <alignment horizontal="left" vertical="top"/>
    </xf>
    <xf numFmtId="164" fontId="0" fillId="8" borderId="0" xfId="2" applyNumberFormat="1" applyFont="1" applyFill="1"/>
    <xf numFmtId="41" fontId="0" fillId="8" borderId="0" xfId="1" applyFont="1" applyFill="1" applyAlignment="1">
      <alignment horizontal="center"/>
    </xf>
    <xf numFmtId="41" fontId="0" fillId="8" borderId="0" xfId="0" applyNumberFormat="1" applyFill="1"/>
    <xf numFmtId="0" fontId="3" fillId="9" borderId="0" xfId="0" applyFont="1" applyFill="1" applyAlignment="1">
      <alignment horizontal="center" vertical="center"/>
    </xf>
    <xf numFmtId="41" fontId="3" fillId="9" borderId="0" xfId="1" applyFont="1" applyFill="1" applyBorder="1" applyAlignment="1">
      <alignment horizontal="center" vertical="center"/>
    </xf>
    <xf numFmtId="164" fontId="3" fillId="9" borderId="0" xfId="2" applyNumberFormat="1" applyFont="1" applyFill="1" applyBorder="1" applyAlignment="1">
      <alignment horizontal="center" vertical="center"/>
    </xf>
    <xf numFmtId="0" fontId="4" fillId="10" borderId="0" xfId="0" applyFont="1" applyFill="1"/>
    <xf numFmtId="3" fontId="12" fillId="10" borderId="0" xfId="0" applyNumberFormat="1" applyFont="1" applyFill="1"/>
    <xf numFmtId="164" fontId="12" fillId="10" borderId="0" xfId="2" applyNumberFormat="1" applyFont="1" applyFill="1" applyBorder="1"/>
    <xf numFmtId="41" fontId="12" fillId="10" borderId="0" xfId="1" applyFont="1" applyFill="1" applyBorder="1"/>
    <xf numFmtId="0" fontId="11" fillId="8" borderId="0" xfId="0" applyFont="1" applyFill="1" applyAlignment="1">
      <alignment horizontal="left" indent="2"/>
    </xf>
    <xf numFmtId="3" fontId="6" fillId="8" borderId="0" xfId="0" applyNumberFormat="1" applyFont="1" applyFill="1"/>
    <xf numFmtId="164" fontId="6" fillId="8" borderId="0" xfId="2" applyNumberFormat="1" applyFont="1" applyFill="1" applyBorder="1"/>
    <xf numFmtId="41" fontId="6" fillId="8" borderId="0" xfId="1" applyFont="1" applyFill="1" applyBorder="1"/>
    <xf numFmtId="0" fontId="11" fillId="11" borderId="0" xfId="0" applyFont="1" applyFill="1" applyAlignment="1">
      <alignment horizontal="left" indent="2"/>
    </xf>
    <xf numFmtId="3" fontId="6" fillId="11" borderId="0" xfId="0" applyNumberFormat="1" applyFont="1" applyFill="1"/>
    <xf numFmtId="164" fontId="6" fillId="11" borderId="0" xfId="2" applyNumberFormat="1" applyFont="1" applyFill="1" applyBorder="1"/>
    <xf numFmtId="41" fontId="6" fillId="11" borderId="0" xfId="1" applyFont="1" applyFill="1" applyBorder="1"/>
    <xf numFmtId="0" fontId="4" fillId="12" borderId="0" xfId="0" applyFont="1" applyFill="1"/>
    <xf numFmtId="3" fontId="12" fillId="12" borderId="0" xfId="0" applyNumberFormat="1" applyFont="1" applyFill="1"/>
    <xf numFmtId="164" fontId="12" fillId="12" borderId="0" xfId="2" applyNumberFormat="1" applyFont="1" applyFill="1" applyBorder="1"/>
    <xf numFmtId="41" fontId="12" fillId="12" borderId="0" xfId="1" applyFont="1" applyFill="1" applyBorder="1"/>
    <xf numFmtId="41" fontId="4" fillId="0" borderId="1" xfId="1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0" fillId="0" borderId="0" xfId="2" applyNumberFormat="1" applyFont="1" applyAlignment="1">
      <alignment horizontal="center"/>
    </xf>
    <xf numFmtId="41" fontId="3" fillId="3" borderId="2" xfId="1" applyFont="1" applyFill="1" applyBorder="1" applyAlignment="1">
      <alignment horizontal="center"/>
    </xf>
    <xf numFmtId="41" fontId="3" fillId="3" borderId="0" xfId="1" applyFont="1" applyFill="1" applyBorder="1" applyAlignment="1">
      <alignment horizontal="center"/>
    </xf>
    <xf numFmtId="41" fontId="3" fillId="3" borderId="1" xfId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41" fontId="3" fillId="3" borderId="6" xfId="1" applyFont="1" applyFill="1" applyBorder="1" applyAlignment="1">
      <alignment horizontal="center"/>
    </xf>
    <xf numFmtId="41" fontId="3" fillId="3" borderId="7" xfId="1" applyFont="1" applyFill="1" applyBorder="1" applyAlignment="1">
      <alignment horizontal="center"/>
    </xf>
    <xf numFmtId="41" fontId="3" fillId="3" borderId="8" xfId="1" applyFont="1" applyFill="1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left" vertical="top"/>
    </xf>
    <xf numFmtId="165" fontId="10" fillId="0" borderId="0" xfId="3" applyNumberFormat="1" applyFont="1"/>
    <xf numFmtId="165" fontId="10" fillId="0" borderId="4" xfId="3" applyNumberFormat="1" applyFont="1" applyBorder="1"/>
    <xf numFmtId="164" fontId="4" fillId="0" borderId="0" xfId="2" applyNumberFormat="1" applyFont="1"/>
    <xf numFmtId="41" fontId="4" fillId="0" borderId="0" xfId="1" applyFont="1" applyAlignment="1">
      <alignment horizontal="center"/>
    </xf>
    <xf numFmtId="41" fontId="4" fillId="0" borderId="0" xfId="0" applyNumberFormat="1" applyFont="1"/>
    <xf numFmtId="164" fontId="0" fillId="0" borderId="10" xfId="2" applyNumberFormat="1" applyFont="1" applyFill="1" applyBorder="1"/>
  </cellXfs>
  <cellStyles count="4">
    <cellStyle name="Millares [0]" xfId="1" builtinId="6"/>
    <cellStyle name="Normal" xfId="0" builtinId="0"/>
    <cellStyle name="Normal 2" xfId="3" xr:uid="{50C33308-3472-4C7F-9676-948B931EF8D0}"/>
    <cellStyle name="Porcentaje" xfId="2" builtinId="5"/>
  </cellStyles>
  <dxfs count="65">
    <dxf>
      <numFmt numFmtId="165" formatCode="#,##0_-;#,##0\-;&quot; &quot;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4" formatCode="0.0%"/>
      <fill>
        <patternFill patternType="none">
          <fgColor indexed="64"/>
          <bgColor auto="1"/>
        </patternFill>
      </fill>
    </dxf>
    <dxf>
      <numFmt numFmtId="165" formatCode="#,##0_-;#,##0\-;&quot; &quot;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numFmt numFmtId="165" formatCode="#,##0_-;#,##0\-;&quot; &quot;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5" formatCode="#,##0_-;#,##0\-;&quot; &quot;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fill>
        <patternFill patternType="solid">
          <fgColor indexed="64"/>
          <bgColor theme="0" tint="-0.34998626667073579"/>
        </patternFill>
      </fill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33" formatCode="_-* #,##0_-;\-* #,##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165" formatCode="#,##0_-;#,##0\-;&quot; &quot;"/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165" formatCode="#,##0_-;#,##0\-;&quot; &quot;"/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5" formatCode="#,##0_-;#,##0\-;&quot; &quot;"/>
    </dxf>
    <dxf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5" formatCode="#,##0_-;#,##0\-;&quot; &quot;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#,##0_-;#,##0\-;&quot; &quot;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_-;#,##0\-;&quot; 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_-;#,##0\-;&quot; &quot;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_-;#,##0\-;&quot; &quot;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8EA9DB"/>
        </left>
        <top style="thin">
          <color rgb="FF8EA9DB"/>
        </top>
      </border>
    </dxf>
    <dxf>
      <alignment horizontal="center" vertical="center" textRotation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rgb="FF000000"/>
          <bgColor auto="1"/>
        </patternFill>
      </fill>
    </dxf>
    <dxf>
      <numFmt numFmtId="3" formatCode="#,##0"/>
    </dxf>
    <dxf>
      <numFmt numFmtId="164" formatCode="0.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SUPUESTO%20AL%203%20DE%20SEPTIEMBRE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iernobogota-my.sharepoint.com/Users/lore9/Downloads/Resumen%20Pto%20Bos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IONAMIENTO"/>
      <sheetName val="FUNCIONAMIENTO."/>
      <sheetName val="INVERSION"/>
      <sheetName val="INVERSION."/>
      <sheetName val="OBLIGACIONES POR PAGAR"/>
      <sheetName val="RESUMEN VIGENCIA"/>
    </sheetNames>
    <sheetDataSet>
      <sheetData sheetId="0"/>
      <sheetData sheetId="1">
        <row r="36">
          <cell r="C36">
            <v>858000000</v>
          </cell>
        </row>
        <row r="37">
          <cell r="C37">
            <v>947000000</v>
          </cell>
        </row>
      </sheetData>
      <sheetData sheetId="2"/>
      <sheetData sheetId="3">
        <row r="3">
          <cell r="F3">
            <v>20007179028</v>
          </cell>
        </row>
        <row r="4">
          <cell r="F4">
            <v>2880898000</v>
          </cell>
          <cell r="R4">
            <v>0</v>
          </cell>
        </row>
        <row r="5">
          <cell r="F5">
            <v>1359500000</v>
          </cell>
        </row>
        <row r="6">
          <cell r="F6">
            <v>850000000</v>
          </cell>
          <cell r="R6">
            <v>0</v>
          </cell>
        </row>
        <row r="7">
          <cell r="F7">
            <v>8888232000</v>
          </cell>
        </row>
        <row r="8">
          <cell r="F8">
            <v>207000000</v>
          </cell>
          <cell r="R8">
            <v>0</v>
          </cell>
        </row>
        <row r="9">
          <cell r="F9">
            <v>1386222000</v>
          </cell>
          <cell r="N9">
            <v>0</v>
          </cell>
          <cell r="R9">
            <v>0</v>
          </cell>
        </row>
        <row r="10">
          <cell r="F10">
            <v>490250000</v>
          </cell>
          <cell r="N10">
            <v>0</v>
          </cell>
          <cell r="R10">
            <v>0</v>
          </cell>
        </row>
        <row r="11">
          <cell r="F11">
            <v>6263573000</v>
          </cell>
        </row>
        <row r="12">
          <cell r="F12">
            <v>1930000000</v>
          </cell>
        </row>
        <row r="13">
          <cell r="F13">
            <v>2500000000</v>
          </cell>
        </row>
        <row r="14">
          <cell r="F14">
            <v>1144979000</v>
          </cell>
          <cell r="R14">
            <v>0</v>
          </cell>
        </row>
        <row r="15">
          <cell r="F15">
            <v>848400000</v>
          </cell>
        </row>
        <row r="16">
          <cell r="F16">
            <v>1264200000</v>
          </cell>
        </row>
        <row r="17">
          <cell r="F17">
            <v>961606000</v>
          </cell>
          <cell r="R17">
            <v>0</v>
          </cell>
        </row>
        <row r="18">
          <cell r="F18">
            <v>1305000000</v>
          </cell>
          <cell r="N18">
            <v>0</v>
          </cell>
          <cell r="R18">
            <v>0</v>
          </cell>
        </row>
        <row r="19">
          <cell r="F19">
            <v>650264000</v>
          </cell>
          <cell r="R19">
            <v>0</v>
          </cell>
        </row>
        <row r="20">
          <cell r="F20">
            <v>4031654553</v>
          </cell>
          <cell r="N20">
            <v>0</v>
          </cell>
          <cell r="R20">
            <v>0</v>
          </cell>
        </row>
        <row r="21">
          <cell r="F21">
            <v>1487748000</v>
          </cell>
          <cell r="R21">
            <v>0</v>
          </cell>
        </row>
        <row r="22">
          <cell r="F22">
            <v>1100000000</v>
          </cell>
          <cell r="R22">
            <v>0</v>
          </cell>
        </row>
        <row r="23">
          <cell r="F23">
            <v>966000000</v>
          </cell>
          <cell r="R23">
            <v>0</v>
          </cell>
        </row>
        <row r="24">
          <cell r="F24">
            <v>1992000000</v>
          </cell>
          <cell r="R24">
            <v>0</v>
          </cell>
        </row>
        <row r="25">
          <cell r="F25">
            <v>841000000</v>
          </cell>
        </row>
        <row r="26">
          <cell r="F26">
            <v>850000000</v>
          </cell>
        </row>
        <row r="27">
          <cell r="N27">
            <v>0</v>
          </cell>
          <cell r="R27">
            <v>0</v>
          </cell>
        </row>
        <row r="28">
          <cell r="N28">
            <v>0</v>
          </cell>
          <cell r="R28">
            <v>0</v>
          </cell>
        </row>
        <row r="29">
          <cell r="F29">
            <v>4197827000</v>
          </cell>
          <cell r="R29">
            <v>0</v>
          </cell>
        </row>
        <row r="30">
          <cell r="F30">
            <v>3883000000</v>
          </cell>
        </row>
        <row r="31">
          <cell r="F31">
            <v>2964000000</v>
          </cell>
        </row>
        <row r="32">
          <cell r="F32">
            <v>8266000000</v>
          </cell>
        </row>
      </sheetData>
      <sheetData sheetId="4">
        <row r="18">
          <cell r="J18">
            <v>61242593053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ión"/>
      <sheetName val="Decreto 113"/>
      <sheetName val="Predis"/>
      <sheetName val="Presupuesto 16 Abril"/>
      <sheetName val="OxP Anual"/>
      <sheetName val="Ejecución Anual  2016-2019"/>
      <sheetName val="Hoja1"/>
      <sheetName val="Hoja3"/>
      <sheetName val="Presupuesto 29 de Mayo"/>
      <sheetName val="Presupuesto 31 de Julio"/>
      <sheetName val="Presupuesto 07 de Sept"/>
      <sheetName val="Presupuesto 23 de Sept"/>
      <sheetName val="Presupuesto 28 de Sept"/>
      <sheetName val="Ejecución Mensual 2019"/>
      <sheetName val="Presupuesto 29 Oct"/>
      <sheetName val="Presupuesto 29 Oct -Saldo"/>
      <sheetName val="Presupuesto 09 Nov-Saldo"/>
      <sheetName val="Presupuesto 19 Nov-Saldo"/>
      <sheetName val="Presupuesto 26 Nov-Saldo"/>
      <sheetName val="Presupuesto 03 Dic-Saldo"/>
      <sheetName val="Presupuesto 03 Dic-Saldo-"/>
      <sheetName val="Presupuesto 11 Dic-Saldo"/>
      <sheetName val="Presupuesto 23 Dic-Saldo"/>
      <sheetName val="Presupuesto 31Dic"/>
      <sheetName val="Ejecución Anual  2016-2020-Nov"/>
      <sheetName val="Resumen Pto Bosa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A964AF-6C2F-47E5-876B-7C3B26AC04A5}" name="Tabla46192633404754616875828996103110916233037445159" displayName="Tabla46192633404754616875828996103110916233037445159" ref="B7:J11" totalsRowShown="0" headerRowDxfId="64" dataDxfId="63">
  <autoFilter ref="B7:J11" xr:uid="{DCA964AF-6C2F-47E5-876B-7C3B26AC04A5}"/>
  <tableColumns count="9">
    <tableColumn id="1" xr3:uid="{B8AA15C4-4FD4-4199-8FD3-7134F6CFF1CB}" name="Rubro" dataDxfId="62"/>
    <tableColumn id="2" xr3:uid="{D783E779-3556-4A60-98F4-8D442A53015C}" name="Apropiación" dataDxfId="61"/>
    <tableColumn id="3" xr3:uid="{16DD38C2-16C5-401C-AEC6-30183D236249}" name="Compromisos" dataDxfId="60">
      <calculatedColumnFormula>D6+D7</calculatedColumnFormula>
    </tableColumn>
    <tableColumn id="4" xr3:uid="{7AD55300-EEDB-46EE-9C2D-A1460D8901F3}" name="%Ejec" dataDxfId="59">
      <calculatedColumnFormula>D8/C8</calculatedColumnFormula>
    </tableColumn>
    <tableColumn id="6" xr3:uid="{CE2C309A-FBBC-42E0-8188-2F6986839C8B}" name="Saldo" dataCellStyle="Millares [0]">
      <calculatedColumnFormula>Tabla46192633404754616875828996103110916233037445159[[#This Row],[Apropiación]]-Tabla46192633404754616875828996103110916233037445159[[#This Row],[Compromisos]]</calculatedColumnFormula>
    </tableColumn>
    <tableColumn id="10" xr3:uid="{10A12A20-8284-4F97-9409-A8932C44F993}" name="Giros"/>
    <tableColumn id="5" xr3:uid="{FB2A82B1-AD3E-4F58-A753-819F5A59B9E3}" name="%Giros*" dataDxfId="58">
      <calculatedColumnFormula>Tabla46192633404754616875828996103110916233037445159[[#This Row],[Giros]]/Tabla46192633404754616875828996103110916233037445159[[#This Row],[Compromisos]]</calculatedColumnFormula>
    </tableColumn>
    <tableColumn id="12" xr3:uid="{76B0928B-CF52-4B8A-8A60-9A65D1D0F7CD}" name="Por Girar" dataDxfId="57"/>
    <tableColumn id="7" xr3:uid="{73FAB5F0-22B8-4161-9F89-BE3E9128B9B8}" name="Columna1" dataDxfId="5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98D12A-A217-437A-B3BD-1DCDFC36157B}" name="Tabla6112027344148556269768390971041111017243138455260" displayName="Tabla6112027344148556269768390971041111017243138455260" ref="B13:I44" totalsRowShown="0" headerRowDxfId="55" dataDxfId="53" headerRowBorderDxfId="54" tableBorderDxfId="52">
  <autoFilter ref="B13:I44" xr:uid="{DC98D12A-A217-437A-B3BD-1DCDFC36157B}"/>
  <sortState xmlns:xlrd2="http://schemas.microsoft.com/office/spreadsheetml/2017/richdata2" ref="B14:I14">
    <sortCondition ref="B13:B44"/>
  </sortState>
  <tableColumns count="8">
    <tableColumn id="1" xr3:uid="{84953F0D-4809-4F18-8946-979CB87F862C}" name="Rubro" dataDxfId="51"/>
    <tableColumn id="2" xr3:uid="{322D05D9-9127-4EA9-A7CC-83ECAC06E322}" name="Apropiación" dataDxfId="50" dataCellStyle="Normal 2">
      <calculatedColumnFormula>+[1]INVERSION!F76</calculatedColumnFormula>
    </tableColumn>
    <tableColumn id="3" xr3:uid="{57A553B7-2CA7-48EA-8357-50D5A3C7EEC9}" name="Compromisos" dataDxfId="49" dataCellStyle="Normal 2">
      <calculatedColumnFormula>+[1]INVERSION.!N3</calculatedColumnFormula>
    </tableColumn>
    <tableColumn id="4" xr3:uid="{141B3A04-B051-4331-8042-BD5B6E57EE59}" name="%Ejec" dataDxfId="48" dataCellStyle="Porcentaje">
      <calculatedColumnFormula>Tabla6112027344148556269768390971041111017243138455260[[#This Row],[Compromisos]]/Tabla6112027344148556269768390971041111017243138455260[[#This Row],[Apropiación]]</calculatedColumnFormula>
    </tableColumn>
    <tableColumn id="6" xr3:uid="{1ACE79D5-75B1-4D65-A14F-454691460709}" name="Saldo" dataDxfId="47" dataCellStyle="Normal 2">
      <calculatedColumnFormula>Tabla6112027344148556269768390971041111017243138455260[[#This Row],[Apropiación]]-Tabla6112027344148556269768390971041111017243138455260[[#This Row],[Compromisos]]</calculatedColumnFormula>
    </tableColumn>
    <tableColumn id="10" xr3:uid="{3B7A14F2-D6CC-44F2-B123-6A01226FC310}" name="Giros" dataDxfId="46" dataCellStyle="Normal 2">
      <calculatedColumnFormula>+[1]INVERSION.!R3</calculatedColumnFormula>
    </tableColumn>
    <tableColumn id="5" xr3:uid="{3FC974F5-E2FB-4938-9531-CDAABB18A437}" name="%Giros" dataDxfId="45" dataCellStyle="Porcentaje">
      <calculatedColumnFormula>+Tabla6112027344148556269768390971041111017243138455260[[#This Row],[Giros]]/Tabla6112027344148556269768390971041111017243138455260[[#This Row],[Apropiación]]</calculatedColumnFormula>
    </tableColumn>
    <tableColumn id="11" xr3:uid="{90392DBA-9D1A-4DEF-986B-74BF557772E2}" name="Por Girar" dataDxfId="44" dataCellStyle="Normal 2">
      <calculatedColumnFormula>Tabla6112027344148556269768390971041111017243138455260[[#This Row],[Compromisos]]-Tabla6112027344148556269768390971041111017243138455260[[#This Row],[Giros]]</calculatedColumnFormula>
    </tableColumn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ACAD3F-99C0-470D-A9F0-F80EA9C31133}" name="Tabla48142128354249566370778491981051121118253239465380" displayName="Tabla48142128354249566370778491981051121118253239465380" ref="B50:H53" totalsRowShown="0" headerRowDxfId="43" dataDxfId="42">
  <autoFilter ref="B50:H53" xr:uid="{FDACAD3F-99C0-470D-A9F0-F80EA9C31133}"/>
  <tableColumns count="7">
    <tableColumn id="1" xr3:uid="{1FF5B81C-CC38-4227-B29F-DC2FC79935AC}" name="Rubro" dataDxfId="41"/>
    <tableColumn id="2" xr3:uid="{430CE8D3-8CD7-46E5-8D74-354813777F11}" name="Apropiación" dataDxfId="40"/>
    <tableColumn id="3" xr3:uid="{55CFC022-9181-47FA-AF71-BC634B9E1490}" name="Compromisos" dataDxfId="39"/>
    <tableColumn id="4" xr3:uid="{90F19BDD-664D-41E7-B9C5-7042970CFE72}" name="%Ejec" dataDxfId="38">
      <calculatedColumnFormula>D51/C51</calculatedColumnFormula>
    </tableColumn>
    <tableColumn id="6" xr3:uid="{A0A4D112-8CA5-403B-B873-D84D47B68651}" name="Giros" dataDxfId="37" dataCellStyle="Millares [0]"/>
    <tableColumn id="7" xr3:uid="{42120D4F-CE45-4C25-9021-F4D960FFDA06}" name="%Giros" dataDxfId="36" dataCellStyle="Porcentaje">
      <calculatedColumnFormula>Tabla48142128354249566370778491981051121118253239465380[[#This Row],[Giros]]/Tabla48142128354249566370778491981051121118253239465380[[#This Row],[Compromisos]]</calculatedColumnFormula>
    </tableColumn>
    <tableColumn id="8" xr3:uid="{6181F5A2-407A-47D7-9BA8-6BAA07741769}" name="Por Girar" dataDxfId="35">
      <calculatedColumnFormula>[2]!Tabla13[[#This Row],[Compromisos]]-[2]!Tabla13[[#This Row],[Giros]]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4E889C-1BA1-40D4-B17D-28AC013153CB}" name="Tabla489152229364350576471788592991061131219263340475488" displayName="Tabla489152229364350576471788592991061131219263340475488" ref="B56:H59" totalsRowShown="0" headerRowDxfId="34" dataDxfId="33">
  <autoFilter ref="B56:H59" xr:uid="{5B4E889C-1BA1-40D4-B17D-28AC013153CB}"/>
  <tableColumns count="7">
    <tableColumn id="1" xr3:uid="{6B616FDA-BBD4-4DF7-9D29-844151094555}" name="Rubro" dataDxfId="32"/>
    <tableColumn id="2" xr3:uid="{AF2DAF42-3119-4AA5-9ACC-FB4436DA50AC}" name="Apropiación" dataDxfId="31"/>
    <tableColumn id="3" xr3:uid="{9BFD5894-6ACB-49FB-A60F-6D7F5E030FFB}" name="Compromisos" dataDxfId="30"/>
    <tableColumn id="4" xr3:uid="{84D5432E-AC09-4646-A75A-38B8C9EAB14E}" name="%Ejec" dataDxfId="29">
      <calculatedColumnFormula>D57/C57</calculatedColumnFormula>
    </tableColumn>
    <tableColumn id="6" xr3:uid="{F60AED23-F9E4-41B2-BB2B-9950536899FD}" name="Giros" dataDxfId="28" dataCellStyle="Millares [0]"/>
    <tableColumn id="7" xr3:uid="{EE08523F-0649-45A9-A061-50CA300A1739}" name="%Giros" dataDxfId="27" dataCellStyle="Porcentaje">
      <calculatedColumnFormula>Tabla489152229364350576471788592991061131219263340475488[[#This Row],[Giros]]/Tabla489152229364350576471788592991061131219263340475488[[#This Row],[Apropiación]]</calculatedColumnFormula>
    </tableColumn>
    <tableColumn id="8" xr3:uid="{0D761D1A-5D3A-4B8F-B8D0-8D42F7A60D88}" name="Por Girar" dataDxfId="26">
      <calculatedColumnFormula>[2]!Tabla13[[#This Row],[Compromisos]]-[2]!Tabla13[[#This Row],[Giros]]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001AE9-C7B9-46CC-BF64-D72FCA2607BC}" name="Tabla48101623303744515865727986931001071141320273441485589" displayName="Tabla48101623303744515865727986931001071141320273441485589" ref="B65:H68" totalsRowShown="0" headerRowDxfId="25" dataDxfId="23" headerRowBorderDxfId="24">
  <tableColumns count="7">
    <tableColumn id="1" xr3:uid="{577B57F2-D84E-419B-9114-93DEEB9E95D8}" name="Rubro" dataDxfId="6"/>
    <tableColumn id="2" xr3:uid="{303DD8DC-C53C-422D-9FBA-61D055DC6CFE}" name="Apropiación" dataDxfId="5" dataCellStyle="Normal 2"/>
    <tableColumn id="3" xr3:uid="{352BF604-D9B1-4434-8E04-98AB33A6A272}" name="Compromisos" dataDxfId="4" dataCellStyle="Normal 2"/>
    <tableColumn id="4" xr3:uid="{CB027502-CA18-4BD0-8AF9-F32D4BE827D4}" name="%Ejec" dataDxfId="3">
      <calculatedColumnFormula>D66/C66</calculatedColumnFormula>
    </tableColumn>
    <tableColumn id="6" xr3:uid="{3D0A5CC4-1F85-47B2-B358-9BF25AC7A117}" name="Giros" dataDxfId="2" dataCellStyle="Normal 2"/>
    <tableColumn id="7" xr3:uid="{19FB61DC-A87C-45EA-9262-9B323437FD24}" name="%Giros*" dataDxfId="1" dataCellStyle="Porcentaje">
      <calculatedColumnFormula>+Tabla48101623303744515865727986931001071141320273441485589[[#This Row],[Giros]]/Tabla48101623303744515865727986931001071141320273441485589[[#This Row],[Apropiación]]</calculatedColumnFormula>
    </tableColumn>
    <tableColumn id="8" xr3:uid="{85910E52-9E61-42AC-AB29-4D6FE1CF0417}" name="Por Girar" dataDxfId="0" dataCellStyle="Normal 2">
      <calculatedColumnFormula>[2]!Tabla13[[#This Row],[Compromisos]]-[2]!Tabla13[[#This Row],[Giros]]</calculatedColumnFormula>
    </tableColumn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93275D2-34DD-45F0-8E71-709AC76F7301}" name="Tabla579215" displayName="Tabla579215" ref="B72:I85" totalsRowShown="0" headerRowDxfId="14">
  <tableColumns count="8">
    <tableColumn id="1" xr3:uid="{EAFB339D-025D-414B-AD97-49D683BE2F3E}" name="RUBO" dataDxfId="22"/>
    <tableColumn id="2" xr3:uid="{0C89D9FE-FDEA-4041-B68C-65DE5DF806C2}" name="Apropiación Inicial" dataDxfId="21" dataCellStyle="Normal 2"/>
    <tableColumn id="3" xr3:uid="{E56B1110-D2E4-43E3-9A95-8B12B0727BEB}" name="Compromisos" dataDxfId="20" dataCellStyle="Normal 2"/>
    <tableColumn id="4" xr3:uid="{997DE983-7AE4-40A1-941E-CDE3F393EC8C}" name="%Ejec" dataDxfId="19" dataCellStyle="Porcentaje">
      <calculatedColumnFormula>+D73/C73</calculatedColumnFormula>
    </tableColumn>
    <tableColumn id="5" xr3:uid="{F1A749AD-0F43-4AB4-9E1C-3083489DD162}" name="Saldo" dataDxfId="18" dataCellStyle="Millares [0]">
      <calculatedColumnFormula>+C73-D73</calculatedColumnFormula>
    </tableColumn>
    <tableColumn id="6" xr3:uid="{426EAD15-5B23-4A13-B151-C1D1D299D7C0}" name="Giros" dataDxfId="17" dataCellStyle="Normal 2"/>
    <tableColumn id="7" xr3:uid="{1938D9CF-1ECC-4DCA-83A4-0A35BDFE602D}" name="%Giros" dataDxfId="16" dataCellStyle="Porcentaje">
      <calculatedColumnFormula>+G73/D73</calculatedColumnFormula>
    </tableColumn>
    <tableColumn id="8" xr3:uid="{789CCE03-EB76-4D8E-B5A5-E057FF9828AA}" name="Por Girar" dataDxfId="15">
      <calculatedColumnFormula>+D73-G73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48AEF7F-6BB4-4B12-A97A-B784CBA974F4}" name="Tabla609316" displayName="Tabla609316" ref="B88:H95" totalsRowShown="0" headerRowDxfId="13" headerRowCellStyle="Millares [0]">
  <tableColumns count="7">
    <tableColumn id="1" xr3:uid="{7764E0FD-5974-425B-A5AE-B1E9E1C1B215}" name="Rubro"/>
    <tableColumn id="2" xr3:uid="{877B6F61-75B8-4AC0-9A10-7516A9EF64D9}" name="Apropiación" dataDxfId="12"/>
    <tableColumn id="3" xr3:uid="{327D5CBD-32B7-4256-BFDA-B8BDF96928A2}" name="Compromisos" dataDxfId="11"/>
    <tableColumn id="4" xr3:uid="{FBE9B0BB-FD61-400B-A5BB-08927B0E69B6}" name="%Ejec" dataDxfId="10">
      <calculatedColumnFormula>D89/C89</calculatedColumnFormula>
    </tableColumn>
    <tableColumn id="5" xr3:uid="{C4E4767D-4602-443B-A739-03ECC85D5B74}" name="Giros" dataDxfId="9"/>
    <tableColumn id="6" xr3:uid="{609C8E94-1D0D-45A8-AB03-0FB7AF5329EA}" name="%Giros" dataDxfId="8" dataCellStyle="Porcentaje">
      <calculatedColumnFormula>+F89/D89</calculatedColumnFormula>
    </tableColumn>
    <tableColumn id="7" xr3:uid="{B3724D14-7C55-4ECC-AA66-2992CF8B1F46}" name="Por Girar" dataDxfId="7" dataCellStyle="Millares [0]">
      <calculatedColumnFormula>+D89-F89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67B9-D264-4084-8434-3FC4CDACDEB8}">
  <dimension ref="A2:N95"/>
  <sheetViews>
    <sheetView showGridLines="0" tabSelected="1" topLeftCell="B4" workbookViewId="0">
      <selection activeCell="B4" sqref="B4:I4"/>
    </sheetView>
  </sheetViews>
  <sheetFormatPr baseColWidth="10" defaultColWidth="11.44140625" defaultRowHeight="13.2" x14ac:dyDescent="0.25"/>
  <cols>
    <col min="1" max="1" width="16.5546875" style="1" hidden="1" customWidth="1"/>
    <col min="2" max="2" width="41.44140625" style="1" customWidth="1"/>
    <col min="3" max="3" width="22.6640625" style="1" customWidth="1"/>
    <col min="4" max="4" width="17.33203125" style="1" customWidth="1"/>
    <col min="5" max="5" width="12" style="1" customWidth="1"/>
    <col min="6" max="6" width="18.109375" style="2" customWidth="1"/>
    <col min="7" max="7" width="16.6640625" style="1" customWidth="1"/>
    <col min="8" max="8" width="18.44140625" style="3" customWidth="1"/>
    <col min="9" max="9" width="15.44140625" style="1" customWidth="1"/>
    <col min="10" max="10" width="15.44140625" style="1" hidden="1" customWidth="1"/>
    <col min="11" max="12" width="16.33203125" style="1" bestFit="1" customWidth="1"/>
    <col min="13" max="13" width="15.109375" style="1" bestFit="1" customWidth="1"/>
    <col min="14" max="14" width="16.33203125" style="1" bestFit="1" customWidth="1"/>
    <col min="15" max="16384" width="11.44140625" style="1"/>
  </cols>
  <sheetData>
    <row r="2" spans="1:12" x14ac:dyDescent="0.25">
      <c r="F2" s="2" t="s">
        <v>13</v>
      </c>
      <c r="G2" s="1" t="s">
        <v>13</v>
      </c>
    </row>
    <row r="4" spans="1:12" ht="14.4" x14ac:dyDescent="0.3">
      <c r="B4" s="98" t="s">
        <v>14</v>
      </c>
      <c r="C4" s="99"/>
      <c r="D4" s="99"/>
      <c r="E4" s="99"/>
      <c r="F4" s="99"/>
      <c r="G4" s="99"/>
      <c r="H4" s="99"/>
      <c r="I4" s="99"/>
      <c r="J4" s="4"/>
      <c r="K4" s="4"/>
      <c r="L4" s="4"/>
    </row>
    <row r="5" spans="1:12" x14ac:dyDescent="0.25">
      <c r="H5" s="100"/>
      <c r="I5" s="100"/>
      <c r="J5" s="100"/>
    </row>
    <row r="6" spans="1:12" ht="14.4" x14ac:dyDescent="0.3">
      <c r="B6" s="101" t="s">
        <v>15</v>
      </c>
      <c r="C6" s="102"/>
      <c r="D6" s="102"/>
      <c r="E6" s="102"/>
      <c r="F6" s="102"/>
      <c r="G6" s="102"/>
      <c r="H6" s="102"/>
      <c r="I6" s="102"/>
      <c r="J6" s="5"/>
      <c r="K6" s="5"/>
      <c r="L6" s="5" t="s">
        <v>13</v>
      </c>
    </row>
    <row r="7" spans="1:12" ht="14.4" x14ac:dyDescent="0.3">
      <c r="B7" s="6" t="s">
        <v>12</v>
      </c>
      <c r="C7" s="6" t="s">
        <v>16</v>
      </c>
      <c r="D7" s="6" t="s">
        <v>17</v>
      </c>
      <c r="E7" s="6" t="s">
        <v>18</v>
      </c>
      <c r="F7" s="7" t="s">
        <v>19</v>
      </c>
      <c r="G7" s="7" t="s">
        <v>20</v>
      </c>
      <c r="H7" s="8" t="s">
        <v>21</v>
      </c>
      <c r="I7" s="6" t="s">
        <v>22</v>
      </c>
      <c r="J7" s="5" t="s">
        <v>23</v>
      </c>
    </row>
    <row r="8" spans="1:12" ht="14.4" x14ac:dyDescent="0.3">
      <c r="B8" s="1" t="s">
        <v>24</v>
      </c>
      <c r="C8" s="9">
        <f>+[1]FUNCIONAMIENTO.!C36</f>
        <v>858000000</v>
      </c>
      <c r="D8" s="10">
        <v>837495000</v>
      </c>
      <c r="E8" s="11">
        <f>D8/C8</f>
        <v>0.97610139860139855</v>
      </c>
      <c r="F8" s="12">
        <f>Tabla46192633404754616875828996103110916233037445159[[#This Row],[Apropiación]]-Tabla46192633404754616875828996103110916233037445159[[#This Row],[Compromisos]]</f>
        <v>20505000</v>
      </c>
      <c r="G8" s="12">
        <v>550757286</v>
      </c>
      <c r="H8" s="11">
        <f>+Tabla46192633404754616875828996103110916233037445159[[#This Row],[Giros]]/Tabla46192633404754616875828996103110916233037445159[[#This Row],[Apropiación]]</f>
        <v>0.64190825874125879</v>
      </c>
      <c r="I8" s="12">
        <f>Tabla46192633404754616875828996103110916233037445159[[#This Row],[Compromisos]]-Tabla46192633404754616875828996103110916233037445159[[#This Row],[Giros]]</f>
        <v>286737714</v>
      </c>
      <c r="J8" s="5"/>
      <c r="K8" s="9"/>
    </row>
    <row r="9" spans="1:12" ht="14.4" x14ac:dyDescent="0.3">
      <c r="B9" s="1" t="s">
        <v>25</v>
      </c>
      <c r="C9" s="9">
        <f>+[1]FUNCIONAMIENTO.!C37</f>
        <v>947000000</v>
      </c>
      <c r="D9" s="9">
        <v>807043885</v>
      </c>
      <c r="E9" s="11">
        <f>D9/C9</f>
        <v>0.85221107180570221</v>
      </c>
      <c r="F9" s="12">
        <f>Tabla46192633404754616875828996103110916233037445159[[#This Row],[Apropiación]]-Tabla46192633404754616875828996103110916233037445159[[#This Row],[Compromisos]]</f>
        <v>139956115</v>
      </c>
      <c r="G9" s="12">
        <v>308573502</v>
      </c>
      <c r="H9" s="11">
        <f>+Tabla46192633404754616875828996103110916233037445159[[#This Row],[Giros]]/Tabla46192633404754616875828996103110916233037445159[[#This Row],[Apropiación]]</f>
        <v>0.32584319112988386</v>
      </c>
      <c r="I9" s="12">
        <f>Tabla46192633404754616875828996103110916233037445159[[#This Row],[Compromisos]]-Tabla46192633404754616875828996103110916233037445159[[#This Row],[Giros]]</f>
        <v>498470383</v>
      </c>
      <c r="J9" s="5"/>
      <c r="K9" s="9" t="s">
        <v>13</v>
      </c>
    </row>
    <row r="10" spans="1:12" s="13" customFormat="1" ht="14.4" x14ac:dyDescent="0.3">
      <c r="B10" s="13" t="s">
        <v>26</v>
      </c>
      <c r="C10" s="14">
        <f>SUM(C8:C9)</f>
        <v>1805000000</v>
      </c>
      <c r="D10" s="14">
        <f t="shared" ref="D10" si="0">D8+D9</f>
        <v>1644538885</v>
      </c>
      <c r="E10" s="15">
        <f>D10/C10</f>
        <v>0.91110187534626041</v>
      </c>
      <c r="F10" s="16">
        <f>Tabla46192633404754616875828996103110916233037445159[[#This Row],[Apropiación]]-Tabla46192633404754616875828996103110916233037445159[[#This Row],[Compromisos]]</f>
        <v>160461115</v>
      </c>
      <c r="G10" s="14">
        <f>SUM(G8:G9)</f>
        <v>859330788</v>
      </c>
      <c r="H10" s="11">
        <f>+Tabla46192633404754616875828996103110916233037445159[[#This Row],[Giros]]/Tabla46192633404754616875828996103110916233037445159[[#This Row],[Apropiación]]</f>
        <v>0.47608353905817175</v>
      </c>
      <c r="I10" s="14">
        <f>SUM(I8:I9)</f>
        <v>785208097</v>
      </c>
      <c r="J10" s="5"/>
      <c r="K10" s="9" t="s">
        <v>13</v>
      </c>
    </row>
    <row r="11" spans="1:12" ht="14.4" x14ac:dyDescent="0.3">
      <c r="D11" s="12"/>
      <c r="H11" s="17"/>
      <c r="I11" s="9"/>
      <c r="J11" s="5"/>
      <c r="L11" s="1" t="s">
        <v>13</v>
      </c>
    </row>
    <row r="12" spans="1:12" ht="14.4" x14ac:dyDescent="0.3">
      <c r="B12" s="103" t="s">
        <v>27</v>
      </c>
      <c r="C12" s="103"/>
      <c r="D12" s="103"/>
      <c r="E12" s="103"/>
      <c r="F12" s="103"/>
      <c r="G12" s="103"/>
      <c r="H12" s="103"/>
      <c r="I12" s="103"/>
      <c r="J12" s="5"/>
      <c r="K12" s="5"/>
      <c r="L12" s="5"/>
    </row>
    <row r="13" spans="1:12" ht="14.4" x14ac:dyDescent="0.25">
      <c r="B13" s="18" t="s">
        <v>12</v>
      </c>
      <c r="C13" s="18" t="s">
        <v>16</v>
      </c>
      <c r="D13" s="18" t="s">
        <v>17</v>
      </c>
      <c r="E13" s="18" t="s">
        <v>18</v>
      </c>
      <c r="F13" s="19" t="s">
        <v>19</v>
      </c>
      <c r="G13" s="19" t="s">
        <v>20</v>
      </c>
      <c r="H13" s="20" t="s">
        <v>28</v>
      </c>
      <c r="I13" s="18" t="s">
        <v>22</v>
      </c>
    </row>
    <row r="14" spans="1:12" ht="24" x14ac:dyDescent="0.25">
      <c r="A14" s="21" t="s">
        <v>29</v>
      </c>
      <c r="B14" s="22" t="s">
        <v>30</v>
      </c>
      <c r="C14" s="23">
        <f>+[1]INVERSION.!F3</f>
        <v>20007179028</v>
      </c>
      <c r="D14" s="23">
        <v>19303315984</v>
      </c>
      <c r="E14" s="24">
        <f>Tabla6112027344148556269768390971041111017243138455260[[#This Row],[Compromisos]]/Tabla6112027344148556269768390971041111017243138455260[[#This Row],[Apropiación]]</f>
        <v>0.96481947589837902</v>
      </c>
      <c r="F14" s="23">
        <f>Tabla6112027344148556269768390971041111017243138455260[[#This Row],[Apropiación]]-Tabla6112027344148556269768390971041111017243138455260[[#This Row],[Compromisos]]</f>
        <v>703863044</v>
      </c>
      <c r="G14" s="23">
        <v>16691429169</v>
      </c>
      <c r="H14" s="24">
        <f>+Tabla6112027344148556269768390971041111017243138455260[[#This Row],[Giros]]/Tabla6112027344148556269768390971041111017243138455260[[#This Row],[Apropiación]]</f>
        <v>0.83427199534928853</v>
      </c>
      <c r="I14" s="23">
        <f>Tabla6112027344148556269768390971041111017243138455260[[#This Row],[Compromisos]]-Tabla6112027344148556269768390971041111017243138455260[[#This Row],[Giros]]</f>
        <v>2611886815</v>
      </c>
      <c r="J14" s="25"/>
    </row>
    <row r="15" spans="1:12" x14ac:dyDescent="0.25">
      <c r="A15" s="21" t="s">
        <v>31</v>
      </c>
      <c r="B15" s="22" t="s">
        <v>32</v>
      </c>
      <c r="C15" s="23">
        <f>+[1]INVERSION.!F4</f>
        <v>2880898000</v>
      </c>
      <c r="D15" s="23">
        <v>488110000</v>
      </c>
      <c r="E15" s="24">
        <f>Tabla6112027344148556269768390971041111017243138455260[[#This Row],[Compromisos]]/Tabla6112027344148556269768390971041111017243138455260[[#This Row],[Apropiación]]</f>
        <v>0.16942980973293745</v>
      </c>
      <c r="F15" s="23">
        <f>Tabla6112027344148556269768390971041111017243138455260[[#This Row],[Apropiación]]-Tabla6112027344148556269768390971041111017243138455260[[#This Row],[Compromisos]]</f>
        <v>2392788000</v>
      </c>
      <c r="G15" s="23">
        <f>+[1]INVERSION.!R4</f>
        <v>0</v>
      </c>
      <c r="H15" s="24">
        <f>+Tabla6112027344148556269768390971041111017243138455260[[#This Row],[Giros]]/Tabla6112027344148556269768390971041111017243138455260[[#This Row],[Apropiación]]</f>
        <v>0</v>
      </c>
      <c r="I15" s="26">
        <v>0</v>
      </c>
      <c r="J15" s="27"/>
    </row>
    <row r="16" spans="1:12" x14ac:dyDescent="0.25">
      <c r="A16" s="21" t="s">
        <v>33</v>
      </c>
      <c r="B16" s="22" t="s">
        <v>34</v>
      </c>
      <c r="C16" s="23">
        <f>+[1]INVERSION.!F5</f>
        <v>1359500000</v>
      </c>
      <c r="D16" s="23">
        <v>1269610000</v>
      </c>
      <c r="E16" s="24">
        <f>Tabla6112027344148556269768390971041111017243138455260[[#This Row],[Compromisos]]/Tabla6112027344148556269768390971041111017243138455260[[#This Row],[Apropiación]]</f>
        <v>0.93388010297903645</v>
      </c>
      <c r="F16" s="23">
        <f>Tabla6112027344148556269768390971041111017243138455260[[#This Row],[Apropiación]]-Tabla6112027344148556269768390971041111017243138455260[[#This Row],[Compromisos]]</f>
        <v>89890000</v>
      </c>
      <c r="G16" s="23">
        <v>12543433</v>
      </c>
      <c r="H16" s="24">
        <f>+Tabla6112027344148556269768390971041111017243138455260[[#This Row],[Giros]]/Tabla6112027344148556269768390971041111017243138455260[[#This Row],[Apropiación]]</f>
        <v>9.2265045972784107E-3</v>
      </c>
      <c r="I16" s="26">
        <v>0</v>
      </c>
    </row>
    <row r="17" spans="1:12" x14ac:dyDescent="0.25">
      <c r="A17" s="21" t="s">
        <v>35</v>
      </c>
      <c r="B17" s="22" t="s">
        <v>36</v>
      </c>
      <c r="C17" s="23">
        <f>+[1]INVERSION.!F6</f>
        <v>850000000</v>
      </c>
      <c r="D17" s="23">
        <v>850000000</v>
      </c>
      <c r="E17" s="24">
        <f>Tabla6112027344148556269768390971041111017243138455260[[#This Row],[Compromisos]]/Tabla6112027344148556269768390971041111017243138455260[[#This Row],[Apropiación]]</f>
        <v>1</v>
      </c>
      <c r="F17" s="23">
        <f>Tabla6112027344148556269768390971041111017243138455260[[#This Row],[Apropiación]]-Tabla6112027344148556269768390971041111017243138455260[[#This Row],[Compromisos]]</f>
        <v>0</v>
      </c>
      <c r="G17" s="23">
        <f>+[1]INVERSION.!R6</f>
        <v>0</v>
      </c>
      <c r="H17" s="24">
        <f>+Tabla6112027344148556269768390971041111017243138455260[[#This Row],[Giros]]/Tabla6112027344148556269768390971041111017243138455260[[#This Row],[Apropiación]]</f>
        <v>0</v>
      </c>
      <c r="I17" s="26">
        <v>0</v>
      </c>
    </row>
    <row r="18" spans="1:12" x14ac:dyDescent="0.25">
      <c r="A18" s="21" t="s">
        <v>37</v>
      </c>
      <c r="B18" s="22" t="s">
        <v>38</v>
      </c>
      <c r="C18" s="23">
        <f>+[1]INVERSION.!F7</f>
        <v>8888232000</v>
      </c>
      <c r="D18" s="23">
        <v>8605824635</v>
      </c>
      <c r="E18" s="24">
        <f>Tabla6112027344148556269768390971041111017243138455260[[#This Row],[Compromisos]]/Tabla6112027344148556269768390971041111017243138455260[[#This Row],[Apropiación]]</f>
        <v>0.96822682339974919</v>
      </c>
      <c r="F18" s="23">
        <f>Tabla6112027344148556269768390971041111017243138455260[[#This Row],[Apropiación]]-Tabla6112027344148556269768390971041111017243138455260[[#This Row],[Compromisos]]</f>
        <v>282407365</v>
      </c>
      <c r="G18" s="23">
        <v>5891486781</v>
      </c>
      <c r="H18" s="24">
        <f>+Tabla6112027344148556269768390971041111017243138455260[[#This Row],[Giros]]/Tabla6112027344148556269768390971041111017243138455260[[#This Row],[Apropiación]]</f>
        <v>0.66284124683064083</v>
      </c>
      <c r="I18" s="26">
        <v>0</v>
      </c>
    </row>
    <row r="19" spans="1:12" x14ac:dyDescent="0.25">
      <c r="A19" s="21" t="s">
        <v>39</v>
      </c>
      <c r="B19" s="22" t="s">
        <v>40</v>
      </c>
      <c r="C19" s="23">
        <f>+[1]INVERSION.!F8</f>
        <v>207000000</v>
      </c>
      <c r="D19" s="23">
        <v>207000000</v>
      </c>
      <c r="E19" s="24">
        <f>Tabla6112027344148556269768390971041111017243138455260[[#This Row],[Compromisos]]/Tabla6112027344148556269768390971041111017243138455260[[#This Row],[Apropiación]]</f>
        <v>1</v>
      </c>
      <c r="F19" s="23">
        <f>Tabla6112027344148556269768390971041111017243138455260[[#This Row],[Apropiación]]-Tabla6112027344148556269768390971041111017243138455260[[#This Row],[Compromisos]]</f>
        <v>0</v>
      </c>
      <c r="G19" s="23">
        <f>+[1]INVERSION.!R8</f>
        <v>0</v>
      </c>
      <c r="H19" s="24">
        <f>+Tabla6112027344148556269768390971041111017243138455260[[#This Row],[Giros]]/Tabla6112027344148556269768390971041111017243138455260[[#This Row],[Apropiación]]</f>
        <v>0</v>
      </c>
      <c r="I19" s="26">
        <v>0</v>
      </c>
    </row>
    <row r="20" spans="1:12" x14ac:dyDescent="0.25">
      <c r="A20" s="21" t="s">
        <v>41</v>
      </c>
      <c r="B20" s="22" t="s">
        <v>42</v>
      </c>
      <c r="C20" s="23">
        <f>+[1]INVERSION.!F9</f>
        <v>1386222000</v>
      </c>
      <c r="D20" s="23">
        <f>+[1]INVERSION.!N9</f>
        <v>0</v>
      </c>
      <c r="E20" s="24">
        <f>Tabla6112027344148556269768390971041111017243138455260[[#This Row],[Compromisos]]/Tabla6112027344148556269768390971041111017243138455260[[#This Row],[Apropiación]]</f>
        <v>0</v>
      </c>
      <c r="F20" s="23">
        <f>Tabla6112027344148556269768390971041111017243138455260[[#This Row],[Apropiación]]-Tabla6112027344148556269768390971041111017243138455260[[#This Row],[Compromisos]]</f>
        <v>1386222000</v>
      </c>
      <c r="G20" s="23">
        <f>+[1]INVERSION.!R9</f>
        <v>0</v>
      </c>
      <c r="H20" s="24">
        <f>+Tabla6112027344148556269768390971041111017243138455260[[#This Row],[Giros]]/Tabla6112027344148556269768390971041111017243138455260[[#This Row],[Apropiación]]</f>
        <v>0</v>
      </c>
      <c r="I20" s="26">
        <v>0</v>
      </c>
    </row>
    <row r="21" spans="1:12" x14ac:dyDescent="0.25">
      <c r="A21" s="21" t="s">
        <v>43</v>
      </c>
      <c r="B21" s="22" t="s">
        <v>44</v>
      </c>
      <c r="C21" s="23">
        <f>+[1]INVERSION.!F10</f>
        <v>490250000</v>
      </c>
      <c r="D21" s="23">
        <f>+[1]INVERSION.!N10</f>
        <v>0</v>
      </c>
      <c r="E21" s="24">
        <f>Tabla6112027344148556269768390971041111017243138455260[[#This Row],[Compromisos]]/Tabla6112027344148556269768390971041111017243138455260[[#This Row],[Apropiación]]</f>
        <v>0</v>
      </c>
      <c r="F21" s="23">
        <f>Tabla6112027344148556269768390971041111017243138455260[[#This Row],[Apropiación]]-Tabla6112027344148556269768390971041111017243138455260[[#This Row],[Compromisos]]</f>
        <v>490250000</v>
      </c>
      <c r="G21" s="23">
        <f>+[1]INVERSION.!R10</f>
        <v>0</v>
      </c>
      <c r="H21" s="24">
        <f>+Tabla6112027344148556269768390971041111017243138455260[[#This Row],[Giros]]/Tabla6112027344148556269768390971041111017243138455260[[#This Row],[Apropiación]]</f>
        <v>0</v>
      </c>
      <c r="I21" s="26">
        <v>0</v>
      </c>
      <c r="J21" s="1" t="s">
        <v>13</v>
      </c>
      <c r="L21" s="1" t="s">
        <v>13</v>
      </c>
    </row>
    <row r="22" spans="1:12" ht="24" x14ac:dyDescent="0.25">
      <c r="A22" s="21" t="s">
        <v>45</v>
      </c>
      <c r="B22" s="22" t="s">
        <v>46</v>
      </c>
      <c r="C22" s="23">
        <f>+[1]INVERSION.!F11</f>
        <v>6263573000</v>
      </c>
      <c r="D22" s="23">
        <v>6218773000</v>
      </c>
      <c r="E22" s="24">
        <f>Tabla6112027344148556269768390971041111017243138455260[[#This Row],[Compromisos]]/Tabla6112027344148556269768390971041111017243138455260[[#This Row],[Apropiación]]</f>
        <v>0.99284753286981731</v>
      </c>
      <c r="F22" s="23">
        <f>Tabla6112027344148556269768390971041111017243138455260[[#This Row],[Apropiación]]-Tabla6112027344148556269768390971041111017243138455260[[#This Row],[Compromisos]]</f>
        <v>44800000</v>
      </c>
      <c r="G22" s="23">
        <v>6218773000</v>
      </c>
      <c r="H22" s="24">
        <f>+Tabla6112027344148556269768390971041111017243138455260[[#This Row],[Giros]]/Tabla6112027344148556269768390971041111017243138455260[[#This Row],[Apropiación]]</f>
        <v>0.99284753286981731</v>
      </c>
      <c r="I22" s="26">
        <v>0</v>
      </c>
    </row>
    <row r="23" spans="1:12" x14ac:dyDescent="0.25">
      <c r="A23" s="21" t="s">
        <v>47</v>
      </c>
      <c r="B23" s="22" t="s">
        <v>48</v>
      </c>
      <c r="C23" s="23">
        <f>+[1]INVERSION.!F12</f>
        <v>1930000000</v>
      </c>
      <c r="D23" s="23">
        <v>1507172767</v>
      </c>
      <c r="E23" s="24">
        <f>Tabla6112027344148556269768390971041111017243138455260[[#This Row],[Compromisos]]/Tabla6112027344148556269768390971041111017243138455260[[#This Row],[Apropiación]]</f>
        <v>0.78091853212435236</v>
      </c>
      <c r="F23" s="23">
        <f>Tabla6112027344148556269768390971041111017243138455260[[#This Row],[Apropiación]]-Tabla6112027344148556269768390971041111017243138455260[[#This Row],[Compromisos]]</f>
        <v>422827233</v>
      </c>
      <c r="G23" s="23">
        <v>192754264</v>
      </c>
      <c r="H23" s="24">
        <f>+Tabla6112027344148556269768390971041111017243138455260[[#This Row],[Giros]]/Tabla6112027344148556269768390971041111017243138455260[[#This Row],[Apropiación]]</f>
        <v>9.9872675647668399E-2</v>
      </c>
      <c r="I23" s="23">
        <f>Tabla6112027344148556269768390971041111017243138455260[[#This Row],[Compromisos]]-Tabla6112027344148556269768390971041111017243138455260[[#This Row],[Giros]]</f>
        <v>1314418503</v>
      </c>
      <c r="J23" s="28"/>
    </row>
    <row r="24" spans="1:12" x14ac:dyDescent="0.25">
      <c r="A24" s="21" t="s">
        <v>49</v>
      </c>
      <c r="B24" s="22" t="s">
        <v>50</v>
      </c>
      <c r="C24" s="23">
        <f>+[1]INVERSION.!F13</f>
        <v>2500000000</v>
      </c>
      <c r="D24" s="23">
        <v>1719258000</v>
      </c>
      <c r="E24" s="24">
        <f>Tabla6112027344148556269768390971041111017243138455260[[#This Row],[Compromisos]]/Tabla6112027344148556269768390971041111017243138455260[[#This Row],[Apropiación]]</f>
        <v>0.68770319999999996</v>
      </c>
      <c r="F24" s="23">
        <f>Tabla6112027344148556269768390971041111017243138455260[[#This Row],[Apropiación]]-Tabla6112027344148556269768390971041111017243138455260[[#This Row],[Compromisos]]</f>
        <v>780742000</v>
      </c>
      <c r="G24" s="23">
        <v>808800000</v>
      </c>
      <c r="H24" s="24">
        <f>+Tabla6112027344148556269768390971041111017243138455260[[#This Row],[Giros]]/Tabla6112027344148556269768390971041111017243138455260[[#This Row],[Apropiación]]</f>
        <v>0.32351999999999997</v>
      </c>
      <c r="I24" s="26">
        <v>0</v>
      </c>
    </row>
    <row r="25" spans="1:12" ht="24" x14ac:dyDescent="0.25">
      <c r="A25" s="29" t="s">
        <v>51</v>
      </c>
      <c r="B25" s="22" t="s">
        <v>52</v>
      </c>
      <c r="C25" s="23">
        <f>+[1]INVERSION.!F14</f>
        <v>1144979000</v>
      </c>
      <c r="D25" s="23">
        <v>736372760</v>
      </c>
      <c r="E25" s="24">
        <f>Tabla6112027344148556269768390971041111017243138455260[[#This Row],[Compromisos]]/Tabla6112027344148556269768390971041111017243138455260[[#This Row],[Apropiación]]</f>
        <v>0.64313210984655611</v>
      </c>
      <c r="F25" s="23">
        <f>Tabla6112027344148556269768390971041111017243138455260[[#This Row],[Apropiación]]-Tabla6112027344148556269768390971041111017243138455260[[#This Row],[Compromisos]]</f>
        <v>408606240</v>
      </c>
      <c r="G25" s="23">
        <f>+[1]INVERSION.!R14</f>
        <v>0</v>
      </c>
      <c r="H25" s="24">
        <f>+Tabla6112027344148556269768390971041111017243138455260[[#This Row],[Giros]]/Tabla6112027344148556269768390971041111017243138455260[[#This Row],[Apropiación]]</f>
        <v>0</v>
      </c>
      <c r="I25" s="26">
        <v>0</v>
      </c>
    </row>
    <row r="26" spans="1:12" x14ac:dyDescent="0.25">
      <c r="A26" s="21" t="s">
        <v>53</v>
      </c>
      <c r="B26" s="22" t="s">
        <v>54</v>
      </c>
      <c r="C26" s="23">
        <f>+[1]INVERSION.!F15</f>
        <v>848400000</v>
      </c>
      <c r="D26" s="23">
        <v>848400000</v>
      </c>
      <c r="E26" s="24">
        <f>Tabla6112027344148556269768390971041111017243138455260[[#This Row],[Compromisos]]/Tabla6112027344148556269768390971041111017243138455260[[#This Row],[Apropiación]]</f>
        <v>1</v>
      </c>
      <c r="F26" s="23">
        <f>Tabla6112027344148556269768390971041111017243138455260[[#This Row],[Apropiación]]-Tabla6112027344148556269768390971041111017243138455260[[#This Row],[Compromisos]]</f>
        <v>0</v>
      </c>
      <c r="G26" s="23">
        <v>848400000</v>
      </c>
      <c r="H26" s="24">
        <f>+Tabla6112027344148556269768390971041111017243138455260[[#This Row],[Giros]]/Tabla6112027344148556269768390971041111017243138455260[[#This Row],[Apropiación]]</f>
        <v>1</v>
      </c>
      <c r="I26" s="26">
        <v>0</v>
      </c>
    </row>
    <row r="27" spans="1:12" ht="24" x14ac:dyDescent="0.25">
      <c r="A27" s="30"/>
      <c r="B27" s="22" t="s">
        <v>55</v>
      </c>
      <c r="C27" s="23">
        <f>+[1]INVERSION.!F16</f>
        <v>1264200000</v>
      </c>
      <c r="D27" s="23">
        <v>270250000</v>
      </c>
      <c r="E27" s="24">
        <f>Tabla6112027344148556269768390971041111017243138455260[[#This Row],[Compromisos]]/Tabla6112027344148556269768390971041111017243138455260[[#This Row],[Apropiación]]</f>
        <v>0.21377155513368137</v>
      </c>
      <c r="F27" s="23">
        <f>Tabla6112027344148556269768390971041111017243138455260[[#This Row],[Apropiación]]-Tabla6112027344148556269768390971041111017243138455260[[#This Row],[Compromisos]]</f>
        <v>993950000</v>
      </c>
      <c r="G27" s="23">
        <v>3483333</v>
      </c>
      <c r="H27" s="24">
        <f>+Tabla6112027344148556269768390971041111017243138455260[[#This Row],[Giros]]/Tabla6112027344148556269768390971041111017243138455260[[#This Row],[Apropiación]]</f>
        <v>2.7553654485049832E-3</v>
      </c>
      <c r="I27" s="26">
        <v>0</v>
      </c>
    </row>
    <row r="28" spans="1:12" x14ac:dyDescent="0.25">
      <c r="A28" s="30"/>
      <c r="B28" s="22" t="s">
        <v>56</v>
      </c>
      <c r="C28" s="23">
        <f>+[1]INVERSION.!F17</f>
        <v>961606000</v>
      </c>
      <c r="D28" s="23">
        <v>961606000</v>
      </c>
      <c r="E28" s="24">
        <f>Tabla6112027344148556269768390971041111017243138455260[[#This Row],[Compromisos]]/Tabla6112027344148556269768390971041111017243138455260[[#This Row],[Apropiación]]</f>
        <v>1</v>
      </c>
      <c r="F28" s="23">
        <f>Tabla6112027344148556269768390971041111017243138455260[[#This Row],[Apropiación]]-Tabla6112027344148556269768390971041111017243138455260[[#This Row],[Compromisos]]</f>
        <v>0</v>
      </c>
      <c r="G28" s="23">
        <f>+[1]INVERSION.!R17</f>
        <v>0</v>
      </c>
      <c r="H28" s="24">
        <f>+Tabla6112027344148556269768390971041111017243138455260[[#This Row],[Giros]]/Tabla6112027344148556269768390971041111017243138455260[[#This Row],[Apropiación]]</f>
        <v>0</v>
      </c>
      <c r="I28" s="26">
        <v>0</v>
      </c>
    </row>
    <row r="29" spans="1:12" x14ac:dyDescent="0.25">
      <c r="A29" s="30"/>
      <c r="B29" s="22" t="s">
        <v>57</v>
      </c>
      <c r="C29" s="23">
        <f>+[1]INVERSION.!F18</f>
        <v>1305000000</v>
      </c>
      <c r="D29" s="23">
        <f>+[1]INVERSION.!N18</f>
        <v>0</v>
      </c>
      <c r="E29" s="24">
        <f>Tabla6112027344148556269768390971041111017243138455260[[#This Row],[Compromisos]]/Tabla6112027344148556269768390971041111017243138455260[[#This Row],[Apropiación]]</f>
        <v>0</v>
      </c>
      <c r="F29" s="23">
        <f>Tabla6112027344148556269768390971041111017243138455260[[#This Row],[Apropiación]]-Tabla6112027344148556269768390971041111017243138455260[[#This Row],[Compromisos]]</f>
        <v>1305000000</v>
      </c>
      <c r="G29" s="23">
        <f>+[1]INVERSION.!R18</f>
        <v>0</v>
      </c>
      <c r="H29" s="24">
        <f>+Tabla6112027344148556269768390971041111017243138455260[[#This Row],[Giros]]/Tabla6112027344148556269768390971041111017243138455260[[#This Row],[Apropiación]]</f>
        <v>0</v>
      </c>
      <c r="I29" s="26">
        <v>0</v>
      </c>
    </row>
    <row r="30" spans="1:12" x14ac:dyDescent="0.25">
      <c r="A30" s="30"/>
      <c r="B30" s="22" t="s">
        <v>58</v>
      </c>
      <c r="C30" s="23">
        <f>+[1]INVERSION.!F19</f>
        <v>650264000</v>
      </c>
      <c r="D30" s="23">
        <v>650264000</v>
      </c>
      <c r="E30" s="24">
        <f>Tabla6112027344148556269768390971041111017243138455260[[#This Row],[Compromisos]]/Tabla6112027344148556269768390971041111017243138455260[[#This Row],[Apropiación]]</f>
        <v>1</v>
      </c>
      <c r="F30" s="23">
        <f>Tabla6112027344148556269768390971041111017243138455260[[#This Row],[Apropiación]]-Tabla6112027344148556269768390971041111017243138455260[[#This Row],[Compromisos]]</f>
        <v>0</v>
      </c>
      <c r="G30" s="23">
        <f>+[1]INVERSION.!R19</f>
        <v>0</v>
      </c>
      <c r="H30" s="24">
        <f>+Tabla6112027344148556269768390971041111017243138455260[[#This Row],[Giros]]/Tabla6112027344148556269768390971041111017243138455260[[#This Row],[Apropiación]]</f>
        <v>0</v>
      </c>
      <c r="I30" s="26">
        <v>0</v>
      </c>
    </row>
    <row r="31" spans="1:12" x14ac:dyDescent="0.25">
      <c r="A31" s="30"/>
      <c r="B31" s="22" t="s">
        <v>59</v>
      </c>
      <c r="C31" s="23">
        <f>+[1]INVERSION.!F20</f>
        <v>4031654553</v>
      </c>
      <c r="D31" s="23">
        <f>+[1]INVERSION.!N20</f>
        <v>0</v>
      </c>
      <c r="E31" s="24">
        <f>Tabla6112027344148556269768390971041111017243138455260[[#This Row],[Compromisos]]/Tabla6112027344148556269768390971041111017243138455260[[#This Row],[Apropiación]]</f>
        <v>0</v>
      </c>
      <c r="F31" s="23">
        <f>Tabla6112027344148556269768390971041111017243138455260[[#This Row],[Apropiación]]-Tabla6112027344148556269768390971041111017243138455260[[#This Row],[Compromisos]]</f>
        <v>4031654553</v>
      </c>
      <c r="G31" s="23">
        <f>+[1]INVERSION.!R20</f>
        <v>0</v>
      </c>
      <c r="H31" s="24">
        <f>+Tabla6112027344148556269768390971041111017243138455260[[#This Row],[Giros]]/Tabla6112027344148556269768390971041111017243138455260[[#This Row],[Apropiación]]</f>
        <v>0</v>
      </c>
      <c r="I31" s="26">
        <v>0</v>
      </c>
    </row>
    <row r="32" spans="1:12" ht="24" x14ac:dyDescent="0.25">
      <c r="A32" s="30"/>
      <c r="B32" s="22" t="s">
        <v>60</v>
      </c>
      <c r="C32" s="23">
        <f>+[1]INVERSION.!F21</f>
        <v>1487748000</v>
      </c>
      <c r="D32" s="23">
        <v>1417748000</v>
      </c>
      <c r="E32" s="24">
        <f>Tabla6112027344148556269768390971041111017243138455260[[#This Row],[Compromisos]]/Tabla6112027344148556269768390971041111017243138455260[[#This Row],[Apropiación]]</f>
        <v>0.95294902093634137</v>
      </c>
      <c r="F32" s="23">
        <f>Tabla6112027344148556269768390971041111017243138455260[[#This Row],[Apropiación]]-Tabla6112027344148556269768390971041111017243138455260[[#This Row],[Compromisos]]</f>
        <v>70000000</v>
      </c>
      <c r="G32" s="23">
        <f>+[1]INVERSION.!R21</f>
        <v>0</v>
      </c>
      <c r="H32" s="24">
        <f>+Tabla6112027344148556269768390971041111017243138455260[[#This Row],[Giros]]/Tabla6112027344148556269768390971041111017243138455260[[#This Row],[Apropiación]]</f>
        <v>0</v>
      </c>
      <c r="I32" s="26">
        <v>0</v>
      </c>
    </row>
    <row r="33" spans="1:14" x14ac:dyDescent="0.25">
      <c r="A33" s="30"/>
      <c r="B33" s="22" t="s">
        <v>61</v>
      </c>
      <c r="C33" s="23">
        <f>+[1]INVERSION.!F22</f>
        <v>1100000000</v>
      </c>
      <c r="D33" s="23">
        <v>1054651750</v>
      </c>
      <c r="E33" s="24">
        <f>Tabla6112027344148556269768390971041111017243138455260[[#This Row],[Compromisos]]/Tabla6112027344148556269768390971041111017243138455260[[#This Row],[Apropiación]]</f>
        <v>0.95877431818181813</v>
      </c>
      <c r="F33" s="23">
        <f>Tabla6112027344148556269768390971041111017243138455260[[#This Row],[Apropiación]]-Tabla6112027344148556269768390971041111017243138455260[[#This Row],[Compromisos]]</f>
        <v>45348250</v>
      </c>
      <c r="G33" s="23">
        <f>+[1]INVERSION.!R22</f>
        <v>0</v>
      </c>
      <c r="H33" s="24">
        <f>+Tabla6112027344148556269768390971041111017243138455260[[#This Row],[Giros]]/Tabla6112027344148556269768390971041111017243138455260[[#This Row],[Apropiación]]</f>
        <v>0</v>
      </c>
      <c r="I33" s="26">
        <v>0</v>
      </c>
    </row>
    <row r="34" spans="1:14" x14ac:dyDescent="0.25">
      <c r="A34" s="30"/>
      <c r="B34" s="22" t="s">
        <v>62</v>
      </c>
      <c r="C34" s="23">
        <f>+[1]INVERSION.!F23</f>
        <v>966000000</v>
      </c>
      <c r="D34" s="23">
        <v>477000000</v>
      </c>
      <c r="E34" s="24">
        <f>Tabla6112027344148556269768390971041111017243138455260[[#This Row],[Compromisos]]/Tabla6112027344148556269768390971041111017243138455260[[#This Row],[Apropiación]]</f>
        <v>0.49378881987577639</v>
      </c>
      <c r="F34" s="23">
        <f>Tabla6112027344148556269768390971041111017243138455260[[#This Row],[Apropiación]]-Tabla6112027344148556269768390971041111017243138455260[[#This Row],[Compromisos]]</f>
        <v>489000000</v>
      </c>
      <c r="G34" s="23">
        <f>+[1]INVERSION.!R23</f>
        <v>0</v>
      </c>
      <c r="H34" s="24">
        <f>+Tabla6112027344148556269768390971041111017243138455260[[#This Row],[Giros]]/Tabla6112027344148556269768390971041111017243138455260[[#This Row],[Apropiación]]</f>
        <v>0</v>
      </c>
      <c r="I34" s="26">
        <v>0</v>
      </c>
    </row>
    <row r="35" spans="1:14" x14ac:dyDescent="0.25">
      <c r="A35" s="30"/>
      <c r="B35" s="22" t="s">
        <v>63</v>
      </c>
      <c r="C35" s="23">
        <f>+[1]INVERSION.!F24</f>
        <v>1992000000</v>
      </c>
      <c r="D35" s="23">
        <v>1942000000</v>
      </c>
      <c r="E35" s="24">
        <f>Tabla6112027344148556269768390971041111017243138455260[[#This Row],[Compromisos]]/Tabla6112027344148556269768390971041111017243138455260[[#This Row],[Apropiación]]</f>
        <v>0.97489959839357432</v>
      </c>
      <c r="F35" s="23">
        <f>Tabla6112027344148556269768390971041111017243138455260[[#This Row],[Apropiación]]-Tabla6112027344148556269768390971041111017243138455260[[#This Row],[Compromisos]]</f>
        <v>50000000</v>
      </c>
      <c r="G35" s="23">
        <f>+[1]INVERSION.!R24</f>
        <v>0</v>
      </c>
      <c r="H35" s="24">
        <f>+Tabla6112027344148556269768390971041111017243138455260[[#This Row],[Giros]]/Tabla6112027344148556269768390971041111017243138455260[[#This Row],[Apropiación]]</f>
        <v>0</v>
      </c>
      <c r="I35" s="26">
        <v>0</v>
      </c>
    </row>
    <row r="36" spans="1:14" x14ac:dyDescent="0.25">
      <c r="A36" s="30"/>
      <c r="B36" s="22" t="s">
        <v>64</v>
      </c>
      <c r="C36" s="23">
        <f>+[1]INVERSION.!F25</f>
        <v>841000000</v>
      </c>
      <c r="D36" s="23">
        <v>781872400</v>
      </c>
      <c r="E36" s="24">
        <f>Tabla6112027344148556269768390971041111017243138455260[[#This Row],[Compromisos]]/Tabla6112027344148556269768390971041111017243138455260[[#This Row],[Apropiación]]</f>
        <v>0.92969369797859691</v>
      </c>
      <c r="F36" s="23">
        <f>Tabla6112027344148556269768390971041111017243138455260[[#This Row],[Apropiación]]-Tabla6112027344148556269768390971041111017243138455260[[#This Row],[Compromisos]]</f>
        <v>59127600</v>
      </c>
      <c r="G36" s="23">
        <v>281888362</v>
      </c>
      <c r="H36" s="24">
        <f>+Tabla6112027344148556269768390971041111017243138455260[[#This Row],[Giros]]/Tabla6112027344148556269768390971041111017243138455260[[#This Row],[Apropiación]]</f>
        <v>0.33518235671819263</v>
      </c>
      <c r="I36" s="23">
        <f>Tabla6112027344148556269768390971041111017243138455260[[#This Row],[Compromisos]]-Tabla6112027344148556269768390971041111017243138455260[[#This Row],[Giros]]</f>
        <v>499984038</v>
      </c>
    </row>
    <row r="37" spans="1:14" x14ac:dyDescent="0.25">
      <c r="A37" s="30"/>
      <c r="B37" s="22" t="s">
        <v>65</v>
      </c>
      <c r="C37" s="23">
        <f>+[1]INVERSION.!F26</f>
        <v>850000000</v>
      </c>
      <c r="D37" s="23">
        <v>310760000</v>
      </c>
      <c r="E37" s="24">
        <f>Tabla6112027344148556269768390971041111017243138455260[[#This Row],[Compromisos]]/Tabla6112027344148556269768390971041111017243138455260[[#This Row],[Apropiación]]</f>
        <v>0.36559999999999998</v>
      </c>
      <c r="F37" s="23">
        <f>Tabla6112027344148556269768390971041111017243138455260[[#This Row],[Apropiación]]-Tabla6112027344148556269768390971041111017243138455260[[#This Row],[Compromisos]]</f>
        <v>539240000</v>
      </c>
      <c r="G37" s="23">
        <v>10053333</v>
      </c>
      <c r="H37" s="24">
        <f>+Tabla6112027344148556269768390971041111017243138455260[[#This Row],[Giros]]/Tabla6112027344148556269768390971041111017243138455260[[#This Row],[Apropiación]]</f>
        <v>1.1827450588235294E-2</v>
      </c>
      <c r="I37" s="26">
        <v>0</v>
      </c>
    </row>
    <row r="38" spans="1:14" x14ac:dyDescent="0.25">
      <c r="A38" s="30"/>
      <c r="B38" s="22" t="s">
        <v>66</v>
      </c>
      <c r="C38" s="23">
        <v>500000000</v>
      </c>
      <c r="D38" s="23">
        <f>+[1]INVERSION.!N27</f>
        <v>0</v>
      </c>
      <c r="E38" s="24">
        <f>Tabla6112027344148556269768390971041111017243138455260[[#This Row],[Compromisos]]/Tabla6112027344148556269768390971041111017243138455260[[#This Row],[Apropiación]]</f>
        <v>0</v>
      </c>
      <c r="F38" s="23">
        <f>Tabla6112027344148556269768390971041111017243138455260[[#This Row],[Apropiación]]-Tabla6112027344148556269768390971041111017243138455260[[#This Row],[Compromisos]]</f>
        <v>500000000</v>
      </c>
      <c r="G38" s="23">
        <f>+[1]INVERSION.!R27</f>
        <v>0</v>
      </c>
      <c r="H38" s="24">
        <f>+Tabla6112027344148556269768390971041111017243138455260[[#This Row],[Giros]]/Tabla6112027344148556269768390971041111017243138455260[[#This Row],[Apropiación]]</f>
        <v>0</v>
      </c>
      <c r="I38" s="26">
        <v>0</v>
      </c>
    </row>
    <row r="39" spans="1:14" ht="24" x14ac:dyDescent="0.25">
      <c r="A39" s="30"/>
      <c r="B39" s="22" t="s">
        <v>67</v>
      </c>
      <c r="C39" s="23">
        <v>250000000</v>
      </c>
      <c r="D39" s="23">
        <f>+[1]INVERSION.!N28</f>
        <v>0</v>
      </c>
      <c r="E39" s="24">
        <f>Tabla6112027344148556269768390971041111017243138455260[[#This Row],[Compromisos]]/Tabla6112027344148556269768390971041111017243138455260[[#This Row],[Apropiación]]</f>
        <v>0</v>
      </c>
      <c r="F39" s="23">
        <f>Tabla6112027344148556269768390971041111017243138455260[[#This Row],[Apropiación]]-Tabla6112027344148556269768390971041111017243138455260[[#This Row],[Compromisos]]</f>
        <v>250000000</v>
      </c>
      <c r="G39" s="23">
        <f>+[1]INVERSION.!R28</f>
        <v>0</v>
      </c>
      <c r="H39" s="24">
        <f>+Tabla6112027344148556269768390971041111017243138455260[[#This Row],[Giros]]/Tabla6112027344148556269768390971041111017243138455260[[#This Row],[Apropiación]]</f>
        <v>0</v>
      </c>
      <c r="I39" s="26">
        <v>0</v>
      </c>
    </row>
    <row r="40" spans="1:14" ht="24" x14ac:dyDescent="0.25">
      <c r="A40" s="30"/>
      <c r="B40" s="22" t="s">
        <v>68</v>
      </c>
      <c r="C40" s="23">
        <f>+[1]INVERSION.!F29</f>
        <v>4197827000</v>
      </c>
      <c r="D40" s="23">
        <v>300481119</v>
      </c>
      <c r="E40" s="24">
        <f>Tabla6112027344148556269768390971041111017243138455260[[#This Row],[Compromisos]]/Tabla6112027344148556269768390971041111017243138455260[[#This Row],[Apropiación]]</f>
        <v>7.1580157781633208E-2</v>
      </c>
      <c r="F40" s="23">
        <f>Tabla6112027344148556269768390971041111017243138455260[[#This Row],[Apropiación]]-Tabla6112027344148556269768390971041111017243138455260[[#This Row],[Compromisos]]</f>
        <v>3897345881</v>
      </c>
      <c r="G40" s="23">
        <f>+[1]INVERSION.!R29</f>
        <v>0</v>
      </c>
      <c r="H40" s="24">
        <f>+Tabla6112027344148556269768390971041111017243138455260[[#This Row],[Giros]]/Tabla6112027344148556269768390971041111017243138455260[[#This Row],[Apropiación]]</f>
        <v>0</v>
      </c>
      <c r="I40" s="23">
        <f>Tabla6112027344148556269768390971041111017243138455260[[#This Row],[Compromisos]]-Tabla6112027344148556269768390971041111017243138455260[[#This Row],[Giros]]</f>
        <v>300481119</v>
      </c>
    </row>
    <row r="41" spans="1:14" ht="24" x14ac:dyDescent="0.25">
      <c r="A41" s="30"/>
      <c r="B41" s="22" t="s">
        <v>69</v>
      </c>
      <c r="C41" s="23">
        <f>+[1]INVERSION.!F30</f>
        <v>3883000000</v>
      </c>
      <c r="D41" s="23">
        <v>460183570</v>
      </c>
      <c r="E41" s="24">
        <f>Tabla6112027344148556269768390971041111017243138455260[[#This Row],[Compromisos]]/Tabla6112027344148556269768390971041111017243138455260[[#This Row],[Apropiación]]</f>
        <v>0.11851237960339943</v>
      </c>
      <c r="F41" s="23">
        <f>Tabla6112027344148556269768390971041111017243138455260[[#This Row],[Apropiación]]-Tabla6112027344148556269768390971041111017243138455260[[#This Row],[Compromisos]]</f>
        <v>3422816430</v>
      </c>
      <c r="G41" s="23">
        <v>153445966</v>
      </c>
      <c r="H41" s="24">
        <f>+Tabla6112027344148556269768390971041111017243138455260[[#This Row],[Giros]]/Tabla6112027344148556269768390971041111017243138455260[[#This Row],[Apropiación]]</f>
        <v>3.9517374710275562E-2</v>
      </c>
      <c r="I41" s="23">
        <f>Tabla6112027344148556269768390971041111017243138455260[[#This Row],[Compromisos]]-Tabla6112027344148556269768390971041111017243138455260[[#This Row],[Giros]]</f>
        <v>306737604</v>
      </c>
    </row>
    <row r="42" spans="1:14" ht="24" x14ac:dyDescent="0.25">
      <c r="A42" s="30"/>
      <c r="B42" s="22" t="s">
        <v>70</v>
      </c>
      <c r="C42" s="23">
        <f>+[1]INVERSION.!F31</f>
        <v>2964000000</v>
      </c>
      <c r="D42" s="23">
        <v>2196751920</v>
      </c>
      <c r="E42" s="24">
        <f>Tabla6112027344148556269768390971041111017243138455260[[#This Row],[Compromisos]]/Tabla6112027344148556269768390971041111017243138455260[[#This Row],[Apropiación]]</f>
        <v>0.7411443724696356</v>
      </c>
      <c r="F42" s="23">
        <f>Tabla6112027344148556269768390971041111017243138455260[[#This Row],[Apropiación]]-Tabla6112027344148556269768390971041111017243138455260[[#This Row],[Compromisos]]</f>
        <v>767248080</v>
      </c>
      <c r="G42" s="23">
        <v>1202189377</v>
      </c>
      <c r="H42" s="24">
        <f>+Tabla6112027344148556269768390971041111017243138455260[[#This Row],[Giros]]/Tabla6112027344148556269768390971041111017243138455260[[#This Row],[Apropiación]]</f>
        <v>0.40559695580296895</v>
      </c>
      <c r="I42" s="23">
        <f>Tabla6112027344148556269768390971041111017243138455260[[#This Row],[Compromisos]]-Tabla6112027344148556269768390971041111017243138455260[[#This Row],[Giros]]</f>
        <v>994562543</v>
      </c>
    </row>
    <row r="43" spans="1:14" ht="36" x14ac:dyDescent="0.25">
      <c r="A43" s="30"/>
      <c r="B43" s="22" t="s">
        <v>71</v>
      </c>
      <c r="C43" s="23">
        <f>+[1]INVERSION.!F32</f>
        <v>8266000000</v>
      </c>
      <c r="D43" s="23">
        <v>7413535371</v>
      </c>
      <c r="E43" s="24">
        <f>Tabla6112027344148556269768390971041111017243138455260[[#This Row],[Compromisos]]/Tabla6112027344148556269768390971041111017243138455260[[#This Row],[Apropiación]]</f>
        <v>0.89687096189208804</v>
      </c>
      <c r="F43" s="23">
        <f>Tabla6112027344148556269768390971041111017243138455260[[#This Row],[Apropiación]]-Tabla6112027344148556269768390971041111017243138455260[[#This Row],[Compromisos]]</f>
        <v>852464629</v>
      </c>
      <c r="G43" s="23">
        <v>4273677427</v>
      </c>
      <c r="H43" s="24">
        <f>+Tabla6112027344148556269768390971041111017243138455260[[#This Row],[Giros]]/Tabla6112027344148556269768390971041111017243138455260[[#This Row],[Apropiación]]</f>
        <v>0.51701880316961046</v>
      </c>
      <c r="I43" s="23">
        <f>Tabla6112027344148556269768390971041111017243138455260[[#This Row],[Compromisos]]-Tabla6112027344148556269768390971041111017243138455260[[#This Row],[Giros]]</f>
        <v>3139857944</v>
      </c>
    </row>
    <row r="44" spans="1:14" s="13" customFormat="1" ht="14.4" x14ac:dyDescent="0.3">
      <c r="B44" s="31" t="s">
        <v>26</v>
      </c>
      <c r="C44" s="23">
        <f>+SUM(C14:C43)</f>
        <v>84266532581</v>
      </c>
      <c r="D44" s="23">
        <f>+SUM(D14:D43)</f>
        <v>59990941276</v>
      </c>
      <c r="E44" s="32">
        <f>Tabla6112027344148556269768390971041111017243138455260[[#This Row],[Compromisos]]/Tabla6112027344148556269768390971041111017243138455260[[#This Row],[Apropiación]]</f>
        <v>0.71191894858536586</v>
      </c>
      <c r="F44" s="33">
        <f>Tabla6112027344148556269768390971041111017243138455260[[#This Row],[Apropiación]]-Tabla6112027344148556269768390971041111017243138455260[[#This Row],[Compromisos]]</f>
        <v>24275591305</v>
      </c>
      <c r="G44" s="23">
        <f>+SUM(G14:G43)</f>
        <v>36588924445</v>
      </c>
      <c r="H44" s="24">
        <f>+Tabla6112027344148556269768390971041111017243138455260[[#This Row],[Giros]]/Tabla6112027344148556269768390971041111017243138455260[[#This Row],[Apropiación]]</f>
        <v>0.43420469935474582</v>
      </c>
      <c r="I44" s="33">
        <f>Tabla6112027344148556269768390971041111017243138455260[[#This Row],[Compromisos]]-Tabla6112027344148556269768390971041111017243138455260[[#This Row],[Giros]]</f>
        <v>23402016831</v>
      </c>
    </row>
    <row r="45" spans="1:14" x14ac:dyDescent="0.25">
      <c r="B45" s="34"/>
      <c r="C45" s="35"/>
      <c r="D45" s="35"/>
      <c r="E45" s="36"/>
      <c r="F45" s="37"/>
      <c r="G45" s="38"/>
      <c r="H45" s="39"/>
      <c r="I45" s="40"/>
    </row>
    <row r="46" spans="1:14" ht="14.4" x14ac:dyDescent="0.3">
      <c r="C46" s="2" t="s">
        <v>13</v>
      </c>
      <c r="D46" s="2"/>
      <c r="G46" s="2"/>
      <c r="H46" s="2" t="s">
        <v>13</v>
      </c>
      <c r="I46" s="41"/>
      <c r="J46" s="28"/>
      <c r="N46" s="9"/>
    </row>
    <row r="47" spans="1:14" ht="14.4" hidden="1" x14ac:dyDescent="0.3">
      <c r="B47" s="104" t="s">
        <v>72</v>
      </c>
      <c r="C47" s="105"/>
      <c r="D47" s="105"/>
      <c r="E47" s="105"/>
      <c r="F47" s="105"/>
      <c r="G47" s="105"/>
      <c r="H47" s="105"/>
      <c r="I47" s="105"/>
      <c r="J47" s="105"/>
      <c r="K47" s="105"/>
      <c r="L47" s="42"/>
      <c r="N47" s="10"/>
    </row>
    <row r="48" spans="1:14" hidden="1" x14ac:dyDescent="0.25">
      <c r="N48" s="10"/>
    </row>
    <row r="49" spans="2:14" ht="14.4" hidden="1" x14ac:dyDescent="0.3">
      <c r="B49" s="97" t="s">
        <v>73</v>
      </c>
      <c r="C49" s="97"/>
      <c r="D49" s="97"/>
      <c r="E49" s="97"/>
      <c r="F49" s="97"/>
      <c r="G49" s="97"/>
      <c r="H49" s="97"/>
      <c r="N49" s="28"/>
    </row>
    <row r="50" spans="2:14" hidden="1" x14ac:dyDescent="0.25">
      <c r="B50" s="43" t="s">
        <v>12</v>
      </c>
      <c r="C50" s="43" t="s">
        <v>16</v>
      </c>
      <c r="D50" s="43" t="s">
        <v>17</v>
      </c>
      <c r="E50" s="43" t="s">
        <v>18</v>
      </c>
      <c r="F50" s="44" t="s">
        <v>20</v>
      </c>
      <c r="G50" s="45" t="s">
        <v>28</v>
      </c>
      <c r="H50" s="43" t="s">
        <v>22</v>
      </c>
      <c r="K50" s="28"/>
    </row>
    <row r="51" spans="2:14" hidden="1" x14ac:dyDescent="0.25">
      <c r="B51" s="46" t="s">
        <v>74</v>
      </c>
      <c r="C51" s="47">
        <v>242241923</v>
      </c>
      <c r="D51" s="28">
        <v>241936966</v>
      </c>
      <c r="E51" s="48">
        <f>D51/C51</f>
        <v>0.99874110560127938</v>
      </c>
      <c r="F51" s="10">
        <v>205218148</v>
      </c>
      <c r="G51" s="48">
        <f>Tabla48142128354249566370778491981051121118253239465380[[#This Row],[Giros]]/Tabla48142128354249566370778491981051121118253239465380[[#This Row],[Compromisos]]</f>
        <v>0.84822981536438713</v>
      </c>
      <c r="H51" s="49">
        <f>Tabla48142128354249566370778491981051121118253239465380[[#This Row],[Compromisos]]-Tabla48142128354249566370778491981051121118253239465380[[#This Row],[Giros]]</f>
        <v>36718818</v>
      </c>
      <c r="J51" s="28"/>
      <c r="K51" s="28"/>
    </row>
    <row r="52" spans="2:14" hidden="1" x14ac:dyDescent="0.25">
      <c r="B52" s="46" t="s">
        <v>75</v>
      </c>
      <c r="C52" s="47">
        <v>8719261</v>
      </c>
      <c r="D52" s="28">
        <v>8524130</v>
      </c>
      <c r="E52" s="48">
        <f>D52/C52</f>
        <v>0.97762069514836181</v>
      </c>
      <c r="F52" s="10">
        <v>3803200</v>
      </c>
      <c r="G52" s="48">
        <f>Tabla48142128354249566370778491981051121118253239465380[[#This Row],[Giros]]/Tabla48142128354249566370778491981051121118253239465380[[#This Row],[Compromisos]]</f>
        <v>0.44616869991424346</v>
      </c>
      <c r="H52" s="49">
        <f>Tabla48142128354249566370778491981051121118253239465380[[#This Row],[Compromisos]]-Tabla48142128354249566370778491981051121118253239465380[[#This Row],[Giros]]</f>
        <v>4720930</v>
      </c>
      <c r="K52" s="28"/>
    </row>
    <row r="53" spans="2:14" ht="14.4" hidden="1" x14ac:dyDescent="0.3">
      <c r="B53" s="50" t="s">
        <v>26</v>
      </c>
      <c r="C53" s="51">
        <f>SUM(C51:C52)</f>
        <v>250961184</v>
      </c>
      <c r="D53" s="51">
        <f>SUM(D51:D52)</f>
        <v>250461096</v>
      </c>
      <c r="E53" s="52">
        <f>D53/C53</f>
        <v>0.99800730936940429</v>
      </c>
      <c r="F53" s="53">
        <f>SUM(F51:F52)</f>
        <v>209021348</v>
      </c>
      <c r="G53" s="52">
        <f>Tabla48142128354249566370778491981051121118253239465380[[#This Row],[Giros]]/Tabla48142128354249566370778491981051121118253239465380[[#This Row],[Compromisos]]</f>
        <v>0.83454616839974216</v>
      </c>
      <c r="H53" s="51">
        <f>SUM(H51:H52)</f>
        <v>41439748</v>
      </c>
      <c r="K53" s="28"/>
    </row>
    <row r="54" spans="2:14" hidden="1" x14ac:dyDescent="0.25">
      <c r="B54" s="46"/>
      <c r="C54" s="46"/>
      <c r="D54" s="46"/>
      <c r="E54" s="46"/>
      <c r="F54" s="54"/>
      <c r="G54" s="46"/>
      <c r="H54" s="55"/>
      <c r="N54" s="28"/>
    </row>
    <row r="55" spans="2:14" ht="14.4" hidden="1" x14ac:dyDescent="0.3">
      <c r="B55" s="97" t="s">
        <v>76</v>
      </c>
      <c r="C55" s="97"/>
      <c r="D55" s="97"/>
      <c r="E55" s="97"/>
      <c r="F55" s="97"/>
      <c r="G55" s="97"/>
      <c r="H55" s="97"/>
      <c r="N55" s="10"/>
    </row>
    <row r="56" spans="2:14" hidden="1" x14ac:dyDescent="0.25">
      <c r="B56" s="43" t="s">
        <v>12</v>
      </c>
      <c r="C56" s="43" t="s">
        <v>16</v>
      </c>
      <c r="D56" s="43" t="s">
        <v>17</v>
      </c>
      <c r="E56" s="43" t="s">
        <v>18</v>
      </c>
      <c r="F56" s="44" t="s">
        <v>20</v>
      </c>
      <c r="G56" s="45" t="s">
        <v>28</v>
      </c>
      <c r="H56" s="43" t="s">
        <v>22</v>
      </c>
      <c r="K56" s="28"/>
    </row>
    <row r="57" spans="2:14" hidden="1" x14ac:dyDescent="0.25">
      <c r="B57" s="46" t="s">
        <v>74</v>
      </c>
      <c r="C57" s="47">
        <v>48916901215</v>
      </c>
      <c r="D57" s="28">
        <v>48803007586</v>
      </c>
      <c r="E57" s="48">
        <f>D57/C57</f>
        <v>0.99767169166134595</v>
      </c>
      <c r="F57" s="28">
        <v>24940902882</v>
      </c>
      <c r="G57" s="48">
        <f>Tabla489152229364350576471788592991061131219263340475488[[#This Row],[Giros]]/Tabla489152229364350576471788592991061131219263340475488[[#This Row],[Apropiación]]</f>
        <v>0.50986269085974034</v>
      </c>
      <c r="H57" s="49">
        <f>Tabla489152229364350576471788592991061131219263340475488[[#This Row],[Compromisos]]-Tabla489152229364350576471788592991061131219263340475488[[#This Row],[Giros]]</f>
        <v>23862104704</v>
      </c>
    </row>
    <row r="58" spans="2:14" hidden="1" x14ac:dyDescent="0.25">
      <c r="B58" s="46" t="s">
        <v>75</v>
      </c>
      <c r="C58" s="47">
        <v>14704840331</v>
      </c>
      <c r="D58" s="10">
        <v>14691005094</v>
      </c>
      <c r="E58" s="48">
        <f>D58/C58</f>
        <v>0.99905913721682282</v>
      </c>
      <c r="F58" s="10">
        <v>10127179414</v>
      </c>
      <c r="G58" s="48">
        <f>Tabla489152229364350576471788592991061131219263340475488[[#This Row],[Giros]]/Tabla489152229364350576471788592991061131219263340475488[[#This Row],[Apropiación]]</f>
        <v>0.6886969994941321</v>
      </c>
      <c r="H58" s="49">
        <f>Tabla489152229364350576471788592991061131219263340475488[[#This Row],[Compromisos]]-Tabla489152229364350576471788592991061131219263340475488[[#This Row],[Giros]]</f>
        <v>4563825680</v>
      </c>
    </row>
    <row r="59" spans="2:14" ht="14.4" hidden="1" x14ac:dyDescent="0.3">
      <c r="B59" s="50" t="s">
        <v>26</v>
      </c>
      <c r="C59" s="51">
        <f>SUM(C57:C58)</f>
        <v>63621741546</v>
      </c>
      <c r="D59" s="51">
        <f>SUM(D57:D58)</f>
        <v>63494012680</v>
      </c>
      <c r="E59" s="52">
        <f>D59/C59</f>
        <v>0.99799237080129832</v>
      </c>
      <c r="F59" s="53">
        <f>SUM(F57:F58)</f>
        <v>35068082296</v>
      </c>
      <c r="G59" s="52">
        <f>Tabla489152229364350576471788592991061131219263340475488[[#This Row],[Giros]]/Tabla489152229364350576471788592991061131219263340475488[[#This Row],[Apropiación]]</f>
        <v>0.55119651621993027</v>
      </c>
      <c r="H59" s="51">
        <f>SUM(H57:H58)</f>
        <v>28425930384</v>
      </c>
    </row>
    <row r="60" spans="2:14" hidden="1" x14ac:dyDescent="0.25">
      <c r="F60" s="56"/>
      <c r="G60" s="11"/>
      <c r="H60" s="11"/>
    </row>
    <row r="62" spans="2:14" ht="14.4" x14ac:dyDescent="0.3">
      <c r="B62" s="98" t="s">
        <v>77</v>
      </c>
      <c r="C62" s="99"/>
      <c r="D62" s="99"/>
      <c r="E62" s="99"/>
      <c r="F62" s="99"/>
      <c r="G62" s="99"/>
      <c r="H62" s="99"/>
    </row>
    <row r="63" spans="2:14" ht="13.8" thickBot="1" x14ac:dyDescent="0.3">
      <c r="G63" s="100"/>
      <c r="H63" s="100"/>
      <c r="I63" s="100"/>
    </row>
    <row r="64" spans="2:14" ht="15" thickBot="1" x14ac:dyDescent="0.35">
      <c r="B64" s="106" t="s">
        <v>78</v>
      </c>
      <c r="C64" s="107"/>
      <c r="D64" s="107"/>
      <c r="E64" s="107"/>
      <c r="F64" s="107"/>
      <c r="G64" s="107"/>
      <c r="H64" s="108"/>
    </row>
    <row r="65" spans="2:11" ht="15" thickBot="1" x14ac:dyDescent="0.3">
      <c r="B65" s="57" t="s">
        <v>12</v>
      </c>
      <c r="C65" s="58" t="s">
        <v>16</v>
      </c>
      <c r="D65" s="58" t="s">
        <v>17</v>
      </c>
      <c r="E65" s="58" t="s">
        <v>18</v>
      </c>
      <c r="F65" s="59" t="s">
        <v>20</v>
      </c>
      <c r="G65" s="60" t="s">
        <v>21</v>
      </c>
      <c r="H65" s="61" t="s">
        <v>22</v>
      </c>
    </row>
    <row r="66" spans="2:11" x14ac:dyDescent="0.25">
      <c r="B66" s="62" t="s">
        <v>79</v>
      </c>
      <c r="C66" s="25">
        <f>C44</f>
        <v>84266532581</v>
      </c>
      <c r="D66" s="25">
        <f>D44</f>
        <v>59990941276</v>
      </c>
      <c r="E66" s="36">
        <f>D66/C66</f>
        <v>0.71191894858536586</v>
      </c>
      <c r="F66" s="25">
        <f>G44</f>
        <v>36588924445</v>
      </c>
      <c r="G66" s="36">
        <f>+Tabla48101623303744515865727986931001071141320273441485589[[#This Row],[Giros]]/Tabla48101623303744515865727986931001071141320273441485589[[#This Row],[Apropiación]]</f>
        <v>0.43420469935474582</v>
      </c>
      <c r="H66" s="63">
        <f>Tabla48101623303744515865727986931001071141320273441485589[[#This Row],[Compromisos]]-Tabla48101623303744515865727986931001071141320273441485589[[#This Row],[Giros]]</f>
        <v>23402016831</v>
      </c>
    </row>
    <row r="67" spans="2:11" x14ac:dyDescent="0.25">
      <c r="B67" s="62" t="s">
        <v>80</v>
      </c>
      <c r="C67" s="25">
        <f>C10</f>
        <v>1805000000</v>
      </c>
      <c r="D67" s="25">
        <f>D10</f>
        <v>1644538885</v>
      </c>
      <c r="E67" s="36">
        <f>D67/C67</f>
        <v>0.91110187534626041</v>
      </c>
      <c r="F67" s="25">
        <f>G10</f>
        <v>859330788</v>
      </c>
      <c r="G67" s="36">
        <f>+Tabla48101623303744515865727986931001071141320273441485589[[#This Row],[Giros]]/Tabla48101623303744515865727986931001071141320273441485589[[#This Row],[Apropiación]]</f>
        <v>0.47608353905817175</v>
      </c>
      <c r="H67" s="63">
        <f>Tabla48101623303744515865727986931001071141320273441485589[[#This Row],[Compromisos]]-Tabla48101623303744515865727986931001071141320273441485589[[#This Row],[Giros]]</f>
        <v>785208097</v>
      </c>
      <c r="K67" s="64"/>
    </row>
    <row r="68" spans="2:11" ht="15" thickBot="1" x14ac:dyDescent="0.35">
      <c r="B68" s="65" t="s">
        <v>26</v>
      </c>
      <c r="C68" s="66">
        <f>SUM(C66:C67)</f>
        <v>86071532581</v>
      </c>
      <c r="D68" s="66">
        <f>D66+D67</f>
        <v>61635480161</v>
      </c>
      <c r="E68" s="67">
        <f>D68/C68</f>
        <v>0.71609599960354164</v>
      </c>
      <c r="F68" s="66">
        <f>SUM(F66:F67)</f>
        <v>37448255233</v>
      </c>
      <c r="G68" s="116">
        <f>+Tabla48101623303744515865727986931001071141320273441485589[[#This Row],[Giros]]/Tabla48101623303744515865727986931001071141320273441485589[[#This Row],[Apropiación]]</f>
        <v>0.43508293752941229</v>
      </c>
      <c r="H68" s="68">
        <f>SUM(H66:H67)</f>
        <v>24187224928</v>
      </c>
    </row>
    <row r="70" spans="2:11" ht="13.2" customHeight="1" x14ac:dyDescent="0.25">
      <c r="B70" s="109" t="s">
        <v>81</v>
      </c>
      <c r="C70" s="109"/>
      <c r="D70" s="109"/>
      <c r="E70" s="109"/>
      <c r="F70" s="109"/>
      <c r="G70" s="109"/>
      <c r="H70" s="109"/>
      <c r="I70" s="109"/>
    </row>
    <row r="71" spans="2:11" ht="13.8" customHeight="1" x14ac:dyDescent="0.25">
      <c r="B71" s="109"/>
      <c r="C71" s="109"/>
      <c r="D71" s="109"/>
      <c r="E71" s="109"/>
      <c r="F71" s="109"/>
      <c r="G71" s="109"/>
      <c r="H71" s="109"/>
      <c r="I71" s="109"/>
    </row>
    <row r="72" spans="2:11" ht="13.2" customHeight="1" x14ac:dyDescent="0.3">
      <c r="B72" s="69" t="s">
        <v>84</v>
      </c>
      <c r="C72" s="70" t="s">
        <v>85</v>
      </c>
      <c r="D72" s="70" t="s">
        <v>17</v>
      </c>
      <c r="E72" s="70" t="s">
        <v>18</v>
      </c>
      <c r="F72" s="71" t="s">
        <v>19</v>
      </c>
      <c r="G72" s="71" t="s">
        <v>20</v>
      </c>
      <c r="H72" s="72" t="s">
        <v>28</v>
      </c>
      <c r="I72" s="70" t="s">
        <v>22</v>
      </c>
    </row>
    <row r="73" spans="2:11" x14ac:dyDescent="0.25">
      <c r="B73" s="73" t="s">
        <v>4</v>
      </c>
      <c r="C73" s="25">
        <v>221062965</v>
      </c>
      <c r="D73" s="25">
        <v>221062965</v>
      </c>
      <c r="E73" s="3">
        <f>+D73/C73</f>
        <v>1</v>
      </c>
      <c r="F73" s="2">
        <f>+C73-D73</f>
        <v>0</v>
      </c>
      <c r="G73" s="25">
        <v>79582665</v>
      </c>
      <c r="H73" s="3">
        <f>+G73/D73</f>
        <v>0.35999998914336467</v>
      </c>
      <c r="I73" s="28">
        <f>+D73-G73</f>
        <v>141480300</v>
      </c>
    </row>
    <row r="74" spans="2:11" x14ac:dyDescent="0.25">
      <c r="B74" s="74" t="s">
        <v>0</v>
      </c>
      <c r="C74" s="25">
        <v>490162856</v>
      </c>
      <c r="D74" s="25">
        <v>486229560</v>
      </c>
      <c r="E74" s="75">
        <f t="shared" ref="E74:E84" si="1">+D74/C74</f>
        <v>0.99197553231165281</v>
      </c>
      <c r="F74" s="76">
        <f t="shared" ref="F74:F84" si="2">+C74-D74</f>
        <v>3933296</v>
      </c>
      <c r="G74" s="25">
        <v>86229560</v>
      </c>
      <c r="H74" s="75">
        <f t="shared" ref="H74:H84" si="3">+G74/D74</f>
        <v>0.17734331084272212</v>
      </c>
      <c r="I74" s="77">
        <f t="shared" ref="I74:I84" si="4">+D74-G74</f>
        <v>400000000</v>
      </c>
    </row>
    <row r="75" spans="2:11" x14ac:dyDescent="0.25">
      <c r="B75" s="73" t="s">
        <v>5</v>
      </c>
      <c r="C75" s="25">
        <v>607157695</v>
      </c>
      <c r="D75" s="25">
        <v>607157695</v>
      </c>
      <c r="E75" s="3">
        <f t="shared" si="1"/>
        <v>1</v>
      </c>
      <c r="F75" s="2">
        <f t="shared" si="2"/>
        <v>0</v>
      </c>
      <c r="G75" s="25">
        <v>0</v>
      </c>
      <c r="H75" s="3">
        <f t="shared" si="3"/>
        <v>0</v>
      </c>
      <c r="I75" s="28">
        <f t="shared" si="4"/>
        <v>607157695</v>
      </c>
    </row>
    <row r="76" spans="2:11" x14ac:dyDescent="0.25">
      <c r="B76" s="74" t="s">
        <v>6</v>
      </c>
      <c r="C76" s="25">
        <v>730000000</v>
      </c>
      <c r="D76" s="25">
        <v>730000000</v>
      </c>
      <c r="E76" s="3">
        <f t="shared" si="1"/>
        <v>1</v>
      </c>
      <c r="F76" s="2">
        <f t="shared" si="2"/>
        <v>0</v>
      </c>
      <c r="G76" s="25">
        <v>86321499</v>
      </c>
      <c r="H76" s="3">
        <f t="shared" si="3"/>
        <v>0.11824862876712329</v>
      </c>
      <c r="I76" s="28">
        <f t="shared" si="4"/>
        <v>643678501</v>
      </c>
    </row>
    <row r="77" spans="2:11" x14ac:dyDescent="0.25">
      <c r="B77" s="73" t="s">
        <v>7</v>
      </c>
      <c r="C77" s="25">
        <v>499926000</v>
      </c>
      <c r="D77" s="25">
        <v>499926000</v>
      </c>
      <c r="E77" s="3">
        <f t="shared" si="1"/>
        <v>1</v>
      </c>
      <c r="F77" s="2">
        <f t="shared" si="2"/>
        <v>0</v>
      </c>
      <c r="G77" s="25">
        <v>0</v>
      </c>
      <c r="H77" s="3">
        <f t="shared" si="3"/>
        <v>0</v>
      </c>
      <c r="I77" s="28">
        <f t="shared" si="4"/>
        <v>499926000</v>
      </c>
    </row>
    <row r="78" spans="2:11" x14ac:dyDescent="0.25">
      <c r="B78" s="74" t="s">
        <v>8</v>
      </c>
      <c r="C78" s="25">
        <v>1373479666</v>
      </c>
      <c r="D78" s="25">
        <v>1373479666</v>
      </c>
      <c r="E78" s="3">
        <f t="shared" si="1"/>
        <v>1</v>
      </c>
      <c r="F78" s="2">
        <f t="shared" si="2"/>
        <v>0</v>
      </c>
      <c r="G78" s="25">
        <v>1363991771</v>
      </c>
      <c r="H78" s="3">
        <f t="shared" si="3"/>
        <v>0.99309207465179905</v>
      </c>
      <c r="I78" s="28">
        <f t="shared" si="4"/>
        <v>9487895</v>
      </c>
    </row>
    <row r="79" spans="2:11" x14ac:dyDescent="0.25">
      <c r="B79" s="73" t="s">
        <v>9</v>
      </c>
      <c r="C79" s="25">
        <v>1841430585</v>
      </c>
      <c r="D79" s="25">
        <v>1841430585</v>
      </c>
      <c r="E79" s="3">
        <f t="shared" si="1"/>
        <v>1</v>
      </c>
      <c r="F79" s="2">
        <f t="shared" si="2"/>
        <v>0</v>
      </c>
      <c r="G79" s="25">
        <v>46537909</v>
      </c>
      <c r="H79" s="3">
        <f t="shared" si="3"/>
        <v>2.5272692535407194E-2</v>
      </c>
      <c r="I79" s="28">
        <f t="shared" si="4"/>
        <v>1794892676</v>
      </c>
    </row>
    <row r="80" spans="2:11" x14ac:dyDescent="0.25">
      <c r="B80" s="74" t="s">
        <v>10</v>
      </c>
      <c r="C80" s="25">
        <v>12167538460</v>
      </c>
      <c r="D80" s="25">
        <v>12167538460</v>
      </c>
      <c r="E80" s="3">
        <f t="shared" si="1"/>
        <v>1</v>
      </c>
      <c r="F80" s="2">
        <f t="shared" si="2"/>
        <v>0</v>
      </c>
      <c r="G80" s="25">
        <v>1573385682</v>
      </c>
      <c r="H80" s="3">
        <f t="shared" si="3"/>
        <v>0.12931010550510313</v>
      </c>
      <c r="I80" s="28">
        <f t="shared" si="4"/>
        <v>10594152778</v>
      </c>
    </row>
    <row r="81" spans="2:9" x14ac:dyDescent="0.25">
      <c r="B81" s="73" t="s">
        <v>1</v>
      </c>
      <c r="C81" s="25">
        <v>4676153121</v>
      </c>
      <c r="D81" s="25">
        <v>4668232644</v>
      </c>
      <c r="E81" s="3">
        <f t="shared" si="1"/>
        <v>0.99830619810877663</v>
      </c>
      <c r="F81" s="2">
        <f t="shared" si="2"/>
        <v>7920477</v>
      </c>
      <c r="G81" s="25">
        <v>4184708128</v>
      </c>
      <c r="H81" s="3">
        <f t="shared" si="3"/>
        <v>0.89642236090751259</v>
      </c>
      <c r="I81" s="28">
        <f t="shared" si="4"/>
        <v>483524516</v>
      </c>
    </row>
    <row r="82" spans="2:9" x14ac:dyDescent="0.25">
      <c r="B82" s="74" t="s">
        <v>3</v>
      </c>
      <c r="C82" s="25">
        <v>3779326978</v>
      </c>
      <c r="D82" s="25">
        <v>3779326978</v>
      </c>
      <c r="E82" s="3">
        <f t="shared" si="1"/>
        <v>1</v>
      </c>
      <c r="F82" s="2">
        <f t="shared" si="2"/>
        <v>0</v>
      </c>
      <c r="G82" s="25">
        <v>3061047070</v>
      </c>
      <c r="H82" s="3">
        <f t="shared" si="3"/>
        <v>0.80994502138047075</v>
      </c>
      <c r="I82" s="28">
        <f t="shared" si="4"/>
        <v>718279908</v>
      </c>
    </row>
    <row r="83" spans="2:9" x14ac:dyDescent="0.25">
      <c r="B83" s="73" t="s">
        <v>2</v>
      </c>
      <c r="C83" s="25">
        <v>2473494245</v>
      </c>
      <c r="D83" s="25">
        <v>2431801842</v>
      </c>
      <c r="E83" s="3">
        <f>+D83/C83</f>
        <v>0.98314432989513589</v>
      </c>
      <c r="F83" s="2">
        <f t="shared" si="2"/>
        <v>41692403</v>
      </c>
      <c r="G83" s="25">
        <v>2065253375</v>
      </c>
      <c r="H83" s="3">
        <f t="shared" si="3"/>
        <v>0.84926877648117183</v>
      </c>
      <c r="I83" s="28">
        <f t="shared" si="4"/>
        <v>366548467</v>
      </c>
    </row>
    <row r="84" spans="2:9" x14ac:dyDescent="0.25">
      <c r="B84" s="74" t="s">
        <v>11</v>
      </c>
      <c r="C84" s="25">
        <v>3714975075</v>
      </c>
      <c r="D84" s="25">
        <v>3695422538</v>
      </c>
      <c r="E84" s="3">
        <f t="shared" si="1"/>
        <v>0.99473683225182874</v>
      </c>
      <c r="F84" s="2">
        <f t="shared" si="2"/>
        <v>19552537</v>
      </c>
      <c r="G84" s="25">
        <v>2210186841</v>
      </c>
      <c r="H84" s="3">
        <f t="shared" si="3"/>
        <v>0.59808772021945167</v>
      </c>
      <c r="I84" s="28">
        <f t="shared" si="4"/>
        <v>1485235697</v>
      </c>
    </row>
    <row r="85" spans="2:9" ht="14.4" x14ac:dyDescent="0.3">
      <c r="B85" s="110" t="s">
        <v>26</v>
      </c>
      <c r="C85" s="111">
        <f>+SUM(C73:C84)</f>
        <v>32574707646</v>
      </c>
      <c r="D85" s="112">
        <f>+SUM(D73:D84)</f>
        <v>32501608933</v>
      </c>
      <c r="E85" s="113">
        <f>+D85/C85</f>
        <v>0.99775596718182746</v>
      </c>
      <c r="F85" s="114">
        <f>+C85-D85</f>
        <v>73098713</v>
      </c>
      <c r="G85" s="112">
        <f>+SUM(G73:G84)</f>
        <v>14757244500</v>
      </c>
      <c r="H85" s="113">
        <f>+G85/D85</f>
        <v>0.45404658367593803</v>
      </c>
      <c r="I85" s="115">
        <f>+D85-G85</f>
        <v>17744364433</v>
      </c>
    </row>
    <row r="87" spans="2:9" ht="14.4" x14ac:dyDescent="0.3">
      <c r="B87" s="99" t="s">
        <v>86</v>
      </c>
      <c r="C87" s="99"/>
      <c r="D87" s="99"/>
      <c r="E87" s="99"/>
      <c r="F87" s="99"/>
      <c r="G87" s="99"/>
      <c r="H87" s="99"/>
    </row>
    <row r="88" spans="2:9" ht="14.4" x14ac:dyDescent="0.25">
      <c r="B88" s="78" t="s">
        <v>12</v>
      </c>
      <c r="C88" s="78" t="s">
        <v>16</v>
      </c>
      <c r="D88" s="78" t="s">
        <v>17</v>
      </c>
      <c r="E88" s="78" t="s">
        <v>18</v>
      </c>
      <c r="F88" s="79" t="s">
        <v>20</v>
      </c>
      <c r="G88" s="80" t="s">
        <v>28</v>
      </c>
      <c r="H88" s="78" t="s">
        <v>22</v>
      </c>
    </row>
    <row r="89" spans="2:9" ht="14.4" x14ac:dyDescent="0.3">
      <c r="B89" s="81" t="s">
        <v>79</v>
      </c>
      <c r="C89" s="82">
        <f>C90+C91</f>
        <v>60931711030</v>
      </c>
      <c r="D89" s="82">
        <f>D90+D91</f>
        <v>60737449660</v>
      </c>
      <c r="E89" s="83">
        <f t="shared" ref="E89:E95" si="5">D89/C89</f>
        <v>0.9968118182352641</v>
      </c>
      <c r="F89" s="84">
        <f>F90+F91</f>
        <v>33278365573</v>
      </c>
      <c r="G89" s="83">
        <f>+Tabla609316[[#This Row],[Giros]]/Tabla609316[[#This Row],[Compromisos]]</f>
        <v>0.5479052176093625</v>
      </c>
      <c r="H89" s="84">
        <f>+Tabla609316[[#This Row],[Compromisos]]-Tabla609316[[#This Row],[Giros]]</f>
        <v>27459084087</v>
      </c>
    </row>
    <row r="90" spans="2:9" x14ac:dyDescent="0.25">
      <c r="B90" s="85" t="s">
        <v>82</v>
      </c>
      <c r="C90" s="86">
        <f>+C85</f>
        <v>32574707646</v>
      </c>
      <c r="D90" s="86">
        <f>+D85</f>
        <v>32501608933</v>
      </c>
      <c r="E90" s="87">
        <f t="shared" si="5"/>
        <v>0.99775596718182746</v>
      </c>
      <c r="F90" s="88">
        <f>+G85</f>
        <v>14757244500</v>
      </c>
      <c r="G90" s="87">
        <f>+F90/D90</f>
        <v>0.45404658367593803</v>
      </c>
      <c r="H90" s="88">
        <f>+D90-F90</f>
        <v>17744364433</v>
      </c>
    </row>
    <row r="91" spans="2:9" x14ac:dyDescent="0.25">
      <c r="B91" s="89" t="s">
        <v>83</v>
      </c>
      <c r="C91" s="90">
        <v>28357003384</v>
      </c>
      <c r="D91" s="90">
        <v>28235840727</v>
      </c>
      <c r="E91" s="91">
        <f t="shared" si="5"/>
        <v>0.99572724045064775</v>
      </c>
      <c r="F91" s="92">
        <v>18521121073</v>
      </c>
      <c r="G91" s="87">
        <f>+F91/D91</f>
        <v>0.65594367286855815</v>
      </c>
      <c r="H91" s="88">
        <f>+D91-F91</f>
        <v>9714719654</v>
      </c>
    </row>
    <row r="92" spans="2:9" ht="14.4" x14ac:dyDescent="0.3">
      <c r="B92" s="93" t="s">
        <v>80</v>
      </c>
      <c r="C92" s="94">
        <f>C93+C94</f>
        <v>451705007</v>
      </c>
      <c r="D92" s="94">
        <f>D93+D94</f>
        <v>441080066</v>
      </c>
      <c r="E92" s="95">
        <f t="shared" si="5"/>
        <v>0.97647814207204486</v>
      </c>
      <c r="F92" s="96">
        <f>F93+F94</f>
        <v>366365769</v>
      </c>
      <c r="G92" s="95">
        <f>+F92/D92</f>
        <v>0.83061057898726265</v>
      </c>
      <c r="H92" s="96">
        <f t="shared" ref="H92:H95" si="6">+D92-F92</f>
        <v>74714297</v>
      </c>
    </row>
    <row r="93" spans="2:9" x14ac:dyDescent="0.25">
      <c r="B93" s="89" t="s">
        <v>82</v>
      </c>
      <c r="C93" s="90">
        <v>410265259</v>
      </c>
      <c r="D93" s="90">
        <v>402144888</v>
      </c>
      <c r="E93" s="91">
        <f>D93/C93</f>
        <v>0.98020702259851844</v>
      </c>
      <c r="F93" s="92">
        <v>353120446</v>
      </c>
      <c r="G93" s="87">
        <f>+F93/D93</f>
        <v>0.87809258935550616</v>
      </c>
      <c r="H93" s="88">
        <f t="shared" si="6"/>
        <v>49024442</v>
      </c>
    </row>
    <row r="94" spans="2:9" x14ac:dyDescent="0.25">
      <c r="B94" s="85" t="s">
        <v>83</v>
      </c>
      <c r="C94" s="86">
        <v>41439748</v>
      </c>
      <c r="D94" s="86">
        <v>38935178</v>
      </c>
      <c r="E94" s="87">
        <f t="shared" si="5"/>
        <v>0.93956116721559213</v>
      </c>
      <c r="F94" s="88">
        <v>13245323</v>
      </c>
      <c r="G94" s="87">
        <f t="shared" ref="G94" si="7">+F94/D94</f>
        <v>0.34018909583513396</v>
      </c>
      <c r="H94" s="88">
        <f t="shared" si="6"/>
        <v>25689855</v>
      </c>
    </row>
    <row r="95" spans="2:9" ht="14.4" x14ac:dyDescent="0.3">
      <c r="B95" s="81" t="s">
        <v>26</v>
      </c>
      <c r="C95" s="82">
        <f>C89+C92</f>
        <v>61383416037</v>
      </c>
      <c r="D95" s="82">
        <f>D89+D92</f>
        <v>61178529726</v>
      </c>
      <c r="E95" s="83">
        <f t="shared" si="5"/>
        <v>0.99666218786395822</v>
      </c>
      <c r="F95" s="84">
        <f>F89+F92</f>
        <v>33644731342</v>
      </c>
      <c r="G95" s="95">
        <f>+F95/D95</f>
        <v>0.54994344409197971</v>
      </c>
      <c r="H95" s="96">
        <f t="shared" si="6"/>
        <v>27533798384</v>
      </c>
    </row>
  </sheetData>
  <mergeCells count="12">
    <mergeCell ref="B55:H55"/>
    <mergeCell ref="B62:H62"/>
    <mergeCell ref="G63:I63"/>
    <mergeCell ref="B64:H64"/>
    <mergeCell ref="B70:I71"/>
    <mergeCell ref="B87:H87"/>
    <mergeCell ref="B49:H49"/>
    <mergeCell ref="B4:I4"/>
    <mergeCell ref="H5:J5"/>
    <mergeCell ref="B6:I6"/>
    <mergeCell ref="B12:I12"/>
    <mergeCell ref="B47:K47"/>
  </mergeCells>
  <phoneticPr fontId="13" type="noConversion"/>
  <pageMargins left="0.7" right="0.7" top="0.75" bottom="0.75" header="0.3" footer="0.3"/>
  <ignoredErrors>
    <ignoredError sqref="D14:D44 C14:C44 G14:G44 I15:I44 D8:D9 H8:H10 H66:H68" calculatedColumn="1"/>
  </ignoredError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57321</cp:lastModifiedBy>
  <cp:revision>1</cp:revision>
  <dcterms:created xsi:type="dcterms:W3CDTF">2021-09-30T22:09:42Z</dcterms:created>
  <dcterms:modified xsi:type="dcterms:W3CDTF">2021-10-05T17:20:10Z</dcterms:modified>
  <cp:category/>
</cp:coreProperties>
</file>