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21\Downloads\"/>
    </mc:Choice>
  </mc:AlternateContent>
  <xr:revisionPtr revIDLastSave="0" documentId="13_ncr:1_{722F7D71-AB8D-4C14-84A8-67DA43B049F2}" xr6:coauthVersionLast="47" xr6:coauthVersionMax="47" xr10:uidLastSave="{00000000-0000-0000-0000-000000000000}"/>
  <bookViews>
    <workbookView xWindow="-108" yWindow="-108" windowWidth="23256" windowHeight="12576" xr2:uid="{7F03EB43-913B-4B2A-B215-2D3D2561403E}"/>
  </bookViews>
  <sheets>
    <sheet name="RESUMEN VIGENCIA" sheetId="3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3" l="1"/>
  <c r="G87" i="3"/>
  <c r="G88" i="3"/>
  <c r="G89" i="3"/>
  <c r="G90" i="3"/>
  <c r="G91" i="3"/>
  <c r="G92" i="3"/>
  <c r="G93" i="3"/>
  <c r="G94" i="3"/>
  <c r="G95" i="3"/>
  <c r="G96" i="3"/>
  <c r="G97" i="3"/>
  <c r="G98" i="3"/>
  <c r="H21" i="3"/>
  <c r="H34" i="3"/>
  <c r="H38" i="3"/>
  <c r="H39" i="3"/>
  <c r="H40" i="3"/>
  <c r="H41" i="3"/>
  <c r="H42" i="3"/>
  <c r="F104" i="3"/>
  <c r="F106" i="3"/>
  <c r="F107" i="3"/>
  <c r="G7" i="3"/>
  <c r="G6" i="3"/>
  <c r="G12" i="3"/>
  <c r="F42" i="3"/>
  <c r="C42" i="3"/>
  <c r="D20" i="3" l="1"/>
  <c r="E21" i="3"/>
  <c r="D24" i="3"/>
  <c r="D32" i="3"/>
  <c r="G13" i="3"/>
  <c r="G14" i="3"/>
  <c r="E17" i="3"/>
  <c r="E19" i="3"/>
  <c r="G21" i="3"/>
  <c r="G24" i="3"/>
  <c r="G26" i="3"/>
  <c r="E29" i="3"/>
  <c r="G31" i="3"/>
  <c r="G36" i="3"/>
  <c r="G37" i="3"/>
  <c r="E38" i="3"/>
  <c r="G107" i="3"/>
  <c r="D107" i="3"/>
  <c r="G106" i="3"/>
  <c r="D106" i="3"/>
  <c r="E105" i="3"/>
  <c r="C105" i="3"/>
  <c r="B105" i="3"/>
  <c r="G104" i="3"/>
  <c r="D104" i="3"/>
  <c r="F98" i="3"/>
  <c r="C98" i="3"/>
  <c r="C103" i="3" s="1"/>
  <c r="B98" i="3"/>
  <c r="H97" i="3"/>
  <c r="E97" i="3"/>
  <c r="D97" i="3"/>
  <c r="H96" i="3"/>
  <c r="E96" i="3"/>
  <c r="D96" i="3"/>
  <c r="H95" i="3"/>
  <c r="E95" i="3"/>
  <c r="D95" i="3"/>
  <c r="H94" i="3"/>
  <c r="E94" i="3"/>
  <c r="D94" i="3"/>
  <c r="H93" i="3"/>
  <c r="E93" i="3"/>
  <c r="D93" i="3"/>
  <c r="H92" i="3"/>
  <c r="E92" i="3"/>
  <c r="D92" i="3"/>
  <c r="H91" i="3"/>
  <c r="E91" i="3"/>
  <c r="D91" i="3"/>
  <c r="H90" i="3"/>
  <c r="E90" i="3"/>
  <c r="D90" i="3"/>
  <c r="H89" i="3"/>
  <c r="E89" i="3"/>
  <c r="D89" i="3"/>
  <c r="H88" i="3"/>
  <c r="E88" i="3"/>
  <c r="D88" i="3"/>
  <c r="H87" i="3"/>
  <c r="E87" i="3"/>
  <c r="D87" i="3"/>
  <c r="H86" i="3"/>
  <c r="E86" i="3"/>
  <c r="D86" i="3"/>
  <c r="E76" i="3"/>
  <c r="C76" i="3"/>
  <c r="B76" i="3"/>
  <c r="E75" i="3"/>
  <c r="C75" i="3"/>
  <c r="B75" i="3"/>
  <c r="E73" i="3"/>
  <c r="C73" i="3"/>
  <c r="B73" i="3"/>
  <c r="E72" i="3"/>
  <c r="C72" i="3"/>
  <c r="B72" i="3"/>
  <c r="E56" i="3"/>
  <c r="C56" i="3"/>
  <c r="B56" i="3"/>
  <c r="G55" i="3"/>
  <c r="F55" i="3"/>
  <c r="D55" i="3"/>
  <c r="G54" i="3"/>
  <c r="F54" i="3"/>
  <c r="D54" i="3"/>
  <c r="E50" i="3"/>
  <c r="C50" i="3"/>
  <c r="B50" i="3"/>
  <c r="G49" i="3"/>
  <c r="F49" i="3"/>
  <c r="D49" i="3"/>
  <c r="G48" i="3"/>
  <c r="F48" i="3"/>
  <c r="D48" i="3"/>
  <c r="E41" i="3"/>
  <c r="H6" i="3"/>
  <c r="F105" i="3" l="1"/>
  <c r="G72" i="3"/>
  <c r="E103" i="3"/>
  <c r="E74" i="3"/>
  <c r="G56" i="3"/>
  <c r="G76" i="3"/>
  <c r="B71" i="3"/>
  <c r="B103" i="3"/>
  <c r="B102" i="3" s="1"/>
  <c r="B108" i="3" s="1"/>
  <c r="G105" i="3"/>
  <c r="D41" i="3"/>
  <c r="D29" i="3"/>
  <c r="H98" i="3"/>
  <c r="D50" i="3"/>
  <c r="E32" i="3"/>
  <c r="D73" i="3"/>
  <c r="G50" i="3"/>
  <c r="E20" i="3"/>
  <c r="D14" i="3"/>
  <c r="G32" i="3"/>
  <c r="G20" i="3"/>
  <c r="D56" i="3"/>
  <c r="D105" i="3"/>
  <c r="E30" i="3"/>
  <c r="G30" i="3"/>
  <c r="G18" i="3"/>
  <c r="G41" i="3"/>
  <c r="G29" i="3"/>
  <c r="G17" i="3"/>
  <c r="C71" i="3"/>
  <c r="G28" i="3"/>
  <c r="G16" i="3"/>
  <c r="E31" i="3"/>
  <c r="G27" i="3"/>
  <c r="G15" i="3"/>
  <c r="F50" i="3"/>
  <c r="E98" i="3"/>
  <c r="E25" i="3"/>
  <c r="D31" i="3"/>
  <c r="E6" i="3"/>
  <c r="C63" i="3"/>
  <c r="G35" i="3"/>
  <c r="G23" i="3"/>
  <c r="G22" i="3"/>
  <c r="E33" i="3"/>
  <c r="H12" i="3"/>
  <c r="F76" i="3"/>
  <c r="F72" i="3"/>
  <c r="E37" i="3"/>
  <c r="G34" i="3"/>
  <c r="E13" i="3"/>
  <c r="G33" i="3"/>
  <c r="G73" i="3"/>
  <c r="D98" i="3"/>
  <c r="G42" i="3"/>
  <c r="G19" i="3"/>
  <c r="D19" i="3"/>
  <c r="F73" i="3"/>
  <c r="F56" i="3"/>
  <c r="B74" i="3"/>
  <c r="E36" i="3"/>
  <c r="E24" i="3"/>
  <c r="C8" i="3"/>
  <c r="F8" i="3"/>
  <c r="G75" i="3"/>
  <c r="E40" i="3"/>
  <c r="D28" i="3"/>
  <c r="E16" i="3"/>
  <c r="G40" i="3"/>
  <c r="D75" i="3"/>
  <c r="E39" i="3"/>
  <c r="E27" i="3"/>
  <c r="E15" i="3"/>
  <c r="E22" i="3"/>
  <c r="G39" i="3"/>
  <c r="G38" i="3"/>
  <c r="G25" i="3"/>
  <c r="D18" i="3"/>
  <c r="H7" i="3"/>
  <c r="H8" i="3" s="1"/>
  <c r="D7" i="3"/>
  <c r="E7" i="3"/>
  <c r="B8" i="3"/>
  <c r="B64" i="3" s="1"/>
  <c r="D6" i="3"/>
  <c r="E26" i="3"/>
  <c r="D36" i="3"/>
  <c r="E35" i="3"/>
  <c r="D23" i="3"/>
  <c r="D22" i="3"/>
  <c r="D33" i="3"/>
  <c r="E34" i="3"/>
  <c r="D34" i="3"/>
  <c r="D40" i="3"/>
  <c r="D27" i="3"/>
  <c r="E28" i="3"/>
  <c r="D38" i="3"/>
  <c r="E23" i="3"/>
  <c r="D21" i="3"/>
  <c r="E18" i="3"/>
  <c r="D17" i="3"/>
  <c r="D16" i="3"/>
  <c r="D15" i="3"/>
  <c r="D39" i="3"/>
  <c r="D30" i="3"/>
  <c r="D35" i="3"/>
  <c r="D13" i="3"/>
  <c r="D25" i="3"/>
  <c r="E14" i="3"/>
  <c r="D37" i="3"/>
  <c r="D26" i="3"/>
  <c r="E12" i="3"/>
  <c r="D12" i="3"/>
  <c r="C74" i="3"/>
  <c r="D72" i="3"/>
  <c r="D76" i="3"/>
  <c r="F75" i="3"/>
  <c r="E71" i="3"/>
  <c r="F103" i="3" l="1"/>
  <c r="D103" i="3"/>
  <c r="C81" i="3"/>
  <c r="E64" i="3"/>
  <c r="F64" i="3" s="1"/>
  <c r="G8" i="3"/>
  <c r="B82" i="3"/>
  <c r="F74" i="3"/>
  <c r="D71" i="3"/>
  <c r="G71" i="3"/>
  <c r="C102" i="3"/>
  <c r="C108" i="3" s="1"/>
  <c r="B77" i="3"/>
  <c r="B63" i="3"/>
  <c r="E42" i="3"/>
  <c r="D42" i="3"/>
  <c r="E63" i="3"/>
  <c r="F63" i="3" s="1"/>
  <c r="C64" i="3"/>
  <c r="D64" i="3" s="1"/>
  <c r="D8" i="3"/>
  <c r="C77" i="3"/>
  <c r="E8" i="3"/>
  <c r="E102" i="3"/>
  <c r="F102" i="3" s="1"/>
  <c r="F71" i="3"/>
  <c r="E77" i="3"/>
  <c r="G74" i="3"/>
  <c r="D74" i="3"/>
  <c r="G103" i="3"/>
  <c r="E82" i="3" l="1"/>
  <c r="G63" i="3"/>
  <c r="E81" i="3"/>
  <c r="F81" i="3" s="1"/>
  <c r="D102" i="3"/>
  <c r="G102" i="3"/>
  <c r="D77" i="3"/>
  <c r="F77" i="3"/>
  <c r="G64" i="3"/>
  <c r="G82" i="3" s="1"/>
  <c r="C65" i="3"/>
  <c r="E65" i="3"/>
  <c r="C82" i="3"/>
  <c r="B81" i="3"/>
  <c r="B65" i="3"/>
  <c r="D63" i="3"/>
  <c r="D108" i="3"/>
  <c r="G77" i="3"/>
  <c r="E108" i="3"/>
  <c r="F108" i="3" s="1"/>
  <c r="F65" i="3" l="1"/>
  <c r="E83" i="3"/>
  <c r="D65" i="3"/>
  <c r="D82" i="3"/>
  <c r="F82" i="3"/>
  <c r="C83" i="3"/>
  <c r="G81" i="3"/>
  <c r="G83" i="3" s="1"/>
  <c r="G65" i="3"/>
  <c r="B83" i="3"/>
  <c r="D81" i="3"/>
  <c r="G108" i="3"/>
  <c r="F83" i="3" l="1"/>
  <c r="D83" i="3"/>
</calcChain>
</file>

<file path=xl/sharedStrings.xml><?xml version="1.0" encoding="utf-8"?>
<sst xmlns="http://schemas.openxmlformats.org/spreadsheetml/2006/main" count="163" uniqueCount="79">
  <si>
    <t>Apropiación Inicial</t>
  </si>
  <si>
    <t>TOTAL</t>
  </si>
  <si>
    <t xml:space="preserve"> </t>
  </si>
  <si>
    <t>Funcionamiento Vigencia</t>
  </si>
  <si>
    <t>Rubro</t>
  </si>
  <si>
    <t>Apropiación</t>
  </si>
  <si>
    <t>Compromisos</t>
  </si>
  <si>
    <t>%Ejec</t>
  </si>
  <si>
    <t>Saldo</t>
  </si>
  <si>
    <t>Giros</t>
  </si>
  <si>
    <t>%Giros*</t>
  </si>
  <si>
    <t>Por Girar</t>
  </si>
  <si>
    <t>Columna1</t>
  </si>
  <si>
    <t>Gastos de Personal</t>
  </si>
  <si>
    <t>Adquisición de bienes y servicios</t>
  </si>
  <si>
    <t>Inversión Vigencia</t>
  </si>
  <si>
    <t>%Giros</t>
  </si>
  <si>
    <t>Bosa solidaria: Hogares protegidos, ciudadanía tranquila - 1745</t>
  </si>
  <si>
    <t>Bosa cuida a una ciudadanía imparable - 1690</t>
  </si>
  <si>
    <t>Bosa cuida y protege - 1746</t>
  </si>
  <si>
    <t>Mujeres imparables que cuidan a Bosa - 1750</t>
  </si>
  <si>
    <t>Bosa emprendedora, productiva y resiliente - 1820</t>
  </si>
  <si>
    <t>Jóvenes conscientes, jóvenes imparables - 1747</t>
  </si>
  <si>
    <t xml:space="preserve"> La niñez de Bosa lista para educarse - 1798</t>
  </si>
  <si>
    <t>Bosa con colegios sólidos e incluyentes - 1800</t>
  </si>
  <si>
    <t>Bosa fortalece el acceso a la educación superior en el siglo XXI - 1794</t>
  </si>
  <si>
    <t>Bosa se la juega por el deporte - 1804</t>
  </si>
  <si>
    <t>BosARTE para vivir la cultura local - 1807</t>
  </si>
  <si>
    <t xml:space="preserve"> Bosa Siembra Vida y esperanza. Una apuesta por la seguridad alimentaria - 1742</t>
  </si>
  <si>
    <t>Bosa tiene ADN creativo - 1751</t>
  </si>
  <si>
    <t>Bosa reverdece haciéndole frente al cambio climático - 1729</t>
  </si>
  <si>
    <t>Bosa piensa verde, actúa verde, evoluciona verde - 1733</t>
  </si>
  <si>
    <t>Bosa aprende y reduce los riesgos - 1725</t>
  </si>
  <si>
    <t>Árboles que reverdecen a Bosa - 1713</t>
  </si>
  <si>
    <t>Bosa vive los parques - 1837</t>
  </si>
  <si>
    <t>Bosa peluda: acciones para cuidar y proteger a los pequeños animales - 1720</t>
  </si>
  <si>
    <t>En ReverdeBosa ¡consumo, separo y reciclo! - 1744</t>
  </si>
  <si>
    <t>BosaPAZ trae verdad y reconciliación - 1748</t>
  </si>
  <si>
    <t>Bosa incondicional con las mujeres - 1749</t>
  </si>
  <si>
    <t>Bosa sin miedo y más segura - 1836</t>
  </si>
  <si>
    <t>Acuerdos para La Bosa del siglo XXI - 1840</t>
  </si>
  <si>
    <t>Bosa justa para ti - 1833</t>
  </si>
  <si>
    <t>Bosa Más Segura con mejores elementos para cuidar a la gente - 1831</t>
  </si>
  <si>
    <t>Bosa; más tiempo para vivir, menos tiempo en el trancón - 1828</t>
  </si>
  <si>
    <t>Espacios activos de participación: insumos para que la ciudadanía haga parte de un gobierno abierto - 1814</t>
  </si>
  <si>
    <t>Bosa convive: Justicia policiva para vivir tranquilos, seguros y con buen espacio público - 1838</t>
  </si>
  <si>
    <t>Cuentas claras en Bosa: Fortalecimiento de la capacidad institucional con una gestión pública eficiente y transparente - 1839</t>
  </si>
  <si>
    <t>OBLIGACIONES POR PAGAR - A 31 DE DICIEMBRE</t>
  </si>
  <si>
    <t>Funcionamiento Obligaciones Por pagar</t>
  </si>
  <si>
    <t>Vigencia Anterior ("Reservas)</t>
  </si>
  <si>
    <t>Otras Vigencias (Pasivos")</t>
  </si>
  <si>
    <t>Inversión Obligaciones Por pagar</t>
  </si>
  <si>
    <t>PRESUPUESTO 2020 FDL BOSA</t>
  </si>
  <si>
    <t>PRESUPUESTO VIGENCIA 2021</t>
  </si>
  <si>
    <t>Inversión</t>
  </si>
  <si>
    <t>Funcionamiento</t>
  </si>
  <si>
    <t>OBLIGACIONES POR PAGAR - INVERSON</t>
  </si>
  <si>
    <t>Obligaciones por Pagar</t>
  </si>
  <si>
    <t>Columna2</t>
  </si>
  <si>
    <t>Columna3</t>
  </si>
  <si>
    <t>Vigencia Anterior</t>
  </si>
  <si>
    <t>Otras Vigencias</t>
  </si>
  <si>
    <t>TOTAL  (Vigencia + Obligaciones por pagar)</t>
  </si>
  <si>
    <t>RUBO</t>
  </si>
  <si>
    <t>1244 - Bosa Feliz desde la gestación hasta la adolescencia</t>
  </si>
  <si>
    <t>1336 - Bosa activa, digna y feliz</t>
  </si>
  <si>
    <t>1337 - Bosa sin limites</t>
  </si>
  <si>
    <t>1339 - Innovación para gestion del riesgo y competitividad frente al cambio climatico</t>
  </si>
  <si>
    <t>1341 - Educación mejor para todos</t>
  </si>
  <si>
    <t>1342 - Bosa, territorio cultural, recreativo y deportivo</t>
  </si>
  <si>
    <t>1344 - Infraestructura social y equipamiento urbano para todos</t>
  </si>
  <si>
    <t>1345 - Innovación en infraestructura para una movilidad mejor para todos</t>
  </si>
  <si>
    <t>1346 - Convivencia ciudadana para una Bosa más segura para todos</t>
  </si>
  <si>
    <t>1347 - Bosa transforma su ambiente innovando en el territorio</t>
  </si>
  <si>
    <t>1350 - Gobierno abierto para una Bosa innovadora mejor para todos</t>
  </si>
  <si>
    <t>1352 - Participación mejor para todos</t>
  </si>
  <si>
    <t>OBLIGACIONES POR PAGAR</t>
  </si>
  <si>
    <t>%Giros sobre la apropiación</t>
  </si>
  <si>
    <t>PRESUPUESTO VIGENCIA AL 31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</si>
</sst>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4" formatCode="#,##0_-;#,##0\-;&quot; &quot;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theme="4"/>
      </patternFill>
    </fill>
    <fill>
      <patternFill patternType="solid">
        <fgColor theme="0" tint="-0.34998626667073579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0">
    <xf numFmtId="0" fontId="0" fillId="0" borderId="0" xfId="0"/>
    <xf numFmtId="41" fontId="0" fillId="0" borderId="0" xfId="2" applyFont="1" applyAlignment="1">
      <alignment horizontal="center"/>
    </xf>
    <xf numFmtId="166" fontId="0" fillId="0" borderId="0" xfId="3" applyNumberFormat="1" applyFont="1"/>
    <xf numFmtId="0" fontId="4" fillId="0" borderId="0" xfId="0" applyFont="1"/>
    <xf numFmtId="41" fontId="4" fillId="0" borderId="0" xfId="2" applyFont="1" applyFill="1" applyBorder="1" applyAlignment="1"/>
    <xf numFmtId="0" fontId="0" fillId="2" borderId="0" xfId="0" applyFill="1" applyAlignment="1">
      <alignment horizontal="center" vertical="center"/>
    </xf>
    <xf numFmtId="41" fontId="0" fillId="2" borderId="0" xfId="2" applyFont="1" applyFill="1" applyAlignment="1">
      <alignment horizontal="center" vertical="center"/>
    </xf>
    <xf numFmtId="166" fontId="0" fillId="2" borderId="0" xfId="3" applyNumberFormat="1" applyFont="1" applyFill="1" applyAlignment="1">
      <alignment horizontal="center" vertical="center"/>
    </xf>
    <xf numFmtId="3" fontId="0" fillId="0" borderId="0" xfId="0" applyNumberFormat="1"/>
    <xf numFmtId="41" fontId="0" fillId="0" borderId="0" xfId="2" applyFont="1"/>
    <xf numFmtId="166" fontId="0" fillId="0" borderId="0" xfId="3" applyNumberFormat="1" applyFont="1" applyFill="1"/>
    <xf numFmtId="41" fontId="0" fillId="0" borderId="0" xfId="2" applyFont="1" applyFill="1"/>
    <xf numFmtId="0" fontId="5" fillId="0" borderId="0" xfId="0" applyFont="1"/>
    <xf numFmtId="3" fontId="5" fillId="0" borderId="0" xfId="0" applyNumberFormat="1" applyFont="1"/>
    <xf numFmtId="166" fontId="5" fillId="0" borderId="0" xfId="3" applyNumberFormat="1" applyFont="1" applyFill="1"/>
    <xf numFmtId="41" fontId="5" fillId="0" borderId="0" xfId="2" applyFont="1" applyFill="1"/>
    <xf numFmtId="0" fontId="4" fillId="3" borderId="2" xfId="0" applyFont="1" applyFill="1" applyBorder="1" applyAlignment="1">
      <alignment horizontal="center" vertical="center"/>
    </xf>
    <xf numFmtId="41" fontId="4" fillId="3" borderId="2" xfId="2" applyFont="1" applyFill="1" applyBorder="1" applyAlignment="1">
      <alignment horizontal="center" vertical="center"/>
    </xf>
    <xf numFmtId="166" fontId="4" fillId="3" borderId="2" xfId="3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64" fontId="1" fillId="0" borderId="2" xfId="1" applyNumberFormat="1" applyBorder="1" applyAlignment="1">
      <alignment horizontal="right" vertical="center"/>
    </xf>
    <xf numFmtId="166" fontId="0" fillId="0" borderId="2" xfId="3" applyNumberFormat="1" applyFont="1" applyFill="1" applyBorder="1" applyAlignment="1">
      <alignment horizontal="right" vertical="center"/>
    </xf>
    <xf numFmtId="164" fontId="1" fillId="0" borderId="1" xfId="1" applyNumberFormat="1" applyBorder="1"/>
    <xf numFmtId="2" fontId="0" fillId="0" borderId="2" xfId="2" applyNumberFormat="1" applyFont="1" applyFill="1" applyBorder="1" applyAlignment="1">
      <alignment horizontal="right" vertical="center"/>
    </xf>
    <xf numFmtId="41" fontId="0" fillId="0" borderId="0" xfId="0" applyNumberFormat="1"/>
    <xf numFmtId="0" fontId="5" fillId="0" borderId="2" xfId="0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5" fillId="0" borderId="2" xfId="3" applyNumberFormat="1" applyFont="1" applyFill="1" applyBorder="1" applyAlignment="1">
      <alignment horizontal="right" vertical="center"/>
    </xf>
    <xf numFmtId="0" fontId="7" fillId="0" borderId="0" xfId="0" applyFont="1"/>
    <xf numFmtId="3" fontId="0" fillId="0" borderId="0" xfId="2" applyNumberFormat="1" applyFont="1" applyFill="1" applyBorder="1"/>
    <xf numFmtId="166" fontId="0" fillId="0" borderId="0" xfId="3" applyNumberFormat="1" applyFont="1" applyFill="1" applyBorder="1"/>
    <xf numFmtId="41" fontId="0" fillId="0" borderId="0" xfId="2" applyFont="1" applyFill="1" applyBorder="1"/>
    <xf numFmtId="3" fontId="0" fillId="0" borderId="0" xfId="2" applyNumberFormat="1" applyFont="1" applyBorder="1" applyAlignment="1">
      <alignment horizontal="center"/>
    </xf>
    <xf numFmtId="166" fontId="0" fillId="0" borderId="0" xfId="3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4" fillId="4" borderId="0" xfId="0" applyFont="1" applyFill="1"/>
    <xf numFmtId="0" fontId="0" fillId="0" borderId="2" xfId="0" applyBorder="1" applyAlignment="1">
      <alignment horizontal="center" vertical="center"/>
    </xf>
    <xf numFmtId="41" fontId="0" fillId="0" borderId="2" xfId="2" applyFont="1" applyFill="1" applyBorder="1" applyAlignment="1">
      <alignment horizontal="center" vertical="center"/>
    </xf>
    <xf numFmtId="166" fontId="0" fillId="0" borderId="2" xfId="3" applyNumberFormat="1" applyFont="1" applyFill="1" applyBorder="1" applyAlignment="1">
      <alignment horizontal="center" vertical="center"/>
    </xf>
    <xf numFmtId="0" fontId="0" fillId="0" borderId="2" xfId="0" applyBorder="1"/>
    <xf numFmtId="3" fontId="0" fillId="0" borderId="2" xfId="0" applyNumberFormat="1" applyBorder="1"/>
    <xf numFmtId="166" fontId="0" fillId="0" borderId="2" xfId="3" applyNumberFormat="1" applyFont="1" applyFill="1" applyBorder="1"/>
    <xf numFmtId="41" fontId="0" fillId="0" borderId="2" xfId="2" applyFont="1" applyFill="1" applyBorder="1"/>
    <xf numFmtId="0" fontId="5" fillId="0" borderId="2" xfId="0" applyFont="1" applyBorder="1"/>
    <xf numFmtId="3" fontId="5" fillId="0" borderId="2" xfId="0" applyNumberFormat="1" applyFont="1" applyBorder="1"/>
    <xf numFmtId="166" fontId="5" fillId="0" borderId="2" xfId="3" applyNumberFormat="1" applyFont="1" applyFill="1" applyBorder="1"/>
    <xf numFmtId="41" fontId="5" fillId="0" borderId="2" xfId="2" applyFont="1" applyFill="1" applyBorder="1"/>
    <xf numFmtId="41" fontId="0" fillId="0" borderId="2" xfId="2" applyFont="1" applyBorder="1" applyAlignment="1">
      <alignment horizontal="center"/>
    </xf>
    <xf numFmtId="166" fontId="0" fillId="0" borderId="2" xfId="3" applyNumberFormat="1" applyFont="1" applyBorder="1"/>
    <xf numFmtId="41" fontId="0" fillId="0" borderId="0" xfId="2" applyFont="1" applyFill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1" fontId="6" fillId="2" borderId="9" xfId="2" applyFont="1" applyFill="1" applyBorder="1" applyAlignment="1">
      <alignment horizontal="center" vertical="center"/>
    </xf>
    <xf numFmtId="166" fontId="6" fillId="2" borderId="9" xfId="3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11" xfId="0" applyBorder="1"/>
    <xf numFmtId="164" fontId="1" fillId="0" borderId="12" xfId="1" applyNumberFormat="1" applyBorder="1"/>
    <xf numFmtId="42" fontId="0" fillId="0" borderId="0" xfId="0" applyNumberFormat="1"/>
    <xf numFmtId="0" fontId="5" fillId="0" borderId="8" xfId="0" applyFont="1" applyBorder="1"/>
    <xf numFmtId="166" fontId="5" fillId="0" borderId="0" xfId="3" applyNumberFormat="1" applyFont="1" applyFill="1" applyBorder="1"/>
    <xf numFmtId="41" fontId="5" fillId="0" borderId="0" xfId="2" applyFont="1" applyFill="1" applyBorder="1"/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2" applyFont="1" applyFill="1" applyBorder="1" applyAlignment="1">
      <alignment horizontal="center" vertical="center"/>
    </xf>
    <xf numFmtId="166" fontId="0" fillId="0" borderId="0" xfId="3" applyNumberFormat="1" applyFont="1" applyFill="1" applyBorder="1" applyAlignment="1">
      <alignment horizontal="center" vertical="center"/>
    </xf>
    <xf numFmtId="0" fontId="5" fillId="0" borderId="11" xfId="0" applyFont="1" applyBorder="1"/>
    <xf numFmtId="0" fontId="9" fillId="0" borderId="11" xfId="0" applyFont="1" applyBorder="1" applyAlignment="1">
      <alignment horizontal="left" indent="2"/>
    </xf>
    <xf numFmtId="3" fontId="9" fillId="0" borderId="0" xfId="0" applyNumberFormat="1" applyFont="1"/>
    <xf numFmtId="166" fontId="9" fillId="0" borderId="0" xfId="3" applyNumberFormat="1" applyFont="1" applyFill="1" applyBorder="1"/>
    <xf numFmtId="41" fontId="9" fillId="0" borderId="0" xfId="2" applyFont="1" applyFill="1" applyBorder="1"/>
    <xf numFmtId="3" fontId="5" fillId="0" borderId="9" xfId="0" applyNumberFormat="1" applyFont="1" applyBorder="1"/>
    <xf numFmtId="166" fontId="5" fillId="0" borderId="9" xfId="3" applyNumberFormat="1" applyFont="1" applyFill="1" applyBorder="1"/>
    <xf numFmtId="41" fontId="5" fillId="0" borderId="9" xfId="2" applyFont="1" applyFill="1" applyBorder="1"/>
    <xf numFmtId="41" fontId="5" fillId="0" borderId="0" xfId="2" applyFont="1" applyFill="1" applyAlignment="1">
      <alignment horizontal="center"/>
    </xf>
    <xf numFmtId="0" fontId="6" fillId="0" borderId="11" xfId="0" applyFont="1" applyBorder="1"/>
    <xf numFmtId="0" fontId="4" fillId="0" borderId="4" xfId="0" applyFont="1" applyBorder="1" applyAlignment="1">
      <alignment horizontal="center" vertical="center"/>
    </xf>
    <xf numFmtId="41" fontId="4" fillId="0" borderId="4" xfId="2" applyFont="1" applyFill="1" applyBorder="1" applyAlignment="1">
      <alignment horizontal="center" vertical="center"/>
    </xf>
    <xf numFmtId="166" fontId="4" fillId="0" borderId="4" xfId="3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6" fontId="0" fillId="0" borderId="0" xfId="3" applyNumberFormat="1" applyFont="1" applyBorder="1"/>
    <xf numFmtId="41" fontId="0" fillId="0" borderId="0" xfId="2" applyFont="1" applyBorder="1"/>
    <xf numFmtId="3" fontId="0" fillId="0" borderId="19" xfId="0" applyNumberFormat="1" applyBorder="1"/>
    <xf numFmtId="0" fontId="10" fillId="0" borderId="8" xfId="0" applyFont="1" applyBorder="1"/>
    <xf numFmtId="3" fontId="10" fillId="0" borderId="20" xfId="0" applyNumberFormat="1" applyFont="1" applyBorder="1"/>
    <xf numFmtId="166" fontId="10" fillId="0" borderId="20" xfId="3" applyNumberFormat="1" applyFont="1" applyFill="1" applyBorder="1"/>
    <xf numFmtId="41" fontId="10" fillId="0" borderId="20" xfId="2" applyFont="1" applyFill="1" applyBorder="1"/>
    <xf numFmtId="166" fontId="0" fillId="0" borderId="9" xfId="3" applyNumberFormat="1" applyFont="1" applyBorder="1"/>
    <xf numFmtId="3" fontId="10" fillId="0" borderId="21" xfId="0" applyNumberFormat="1" applyFont="1" applyBorder="1"/>
    <xf numFmtId="0" fontId="4" fillId="8" borderId="0" xfId="0" applyFont="1" applyFill="1" applyAlignment="1">
      <alignment horizontal="center" vertical="center"/>
    </xf>
    <xf numFmtId="41" fontId="4" fillId="8" borderId="0" xfId="2" applyFont="1" applyFill="1" applyBorder="1" applyAlignment="1">
      <alignment horizontal="center" vertical="center"/>
    </xf>
    <xf numFmtId="166" fontId="4" fillId="8" borderId="0" xfId="3" applyNumberFormat="1" applyFont="1" applyFill="1" applyBorder="1" applyAlignment="1">
      <alignment horizontal="center" vertical="center"/>
    </xf>
    <xf numFmtId="0" fontId="5" fillId="9" borderId="0" xfId="0" applyFont="1" applyFill="1"/>
    <xf numFmtId="3" fontId="11" fillId="9" borderId="0" xfId="0" applyNumberFormat="1" applyFont="1" applyFill="1"/>
    <xf numFmtId="166" fontId="11" fillId="9" borderId="0" xfId="3" applyNumberFormat="1" applyFont="1" applyFill="1" applyBorder="1"/>
    <xf numFmtId="41" fontId="11" fillId="9" borderId="0" xfId="2" applyFont="1" applyFill="1" applyBorder="1"/>
    <xf numFmtId="0" fontId="9" fillId="7" borderId="0" xfId="0" applyFont="1" applyFill="1" applyAlignment="1">
      <alignment horizontal="left" indent="2"/>
    </xf>
    <xf numFmtId="3" fontId="12" fillId="7" borderId="0" xfId="0" applyNumberFormat="1" applyFont="1" applyFill="1"/>
    <xf numFmtId="166" fontId="12" fillId="7" borderId="0" xfId="3" applyNumberFormat="1" applyFont="1" applyFill="1" applyBorder="1"/>
    <xf numFmtId="41" fontId="12" fillId="7" borderId="0" xfId="2" applyFont="1" applyFill="1" applyBorder="1"/>
    <xf numFmtId="0" fontId="9" fillId="10" borderId="0" xfId="0" applyFont="1" applyFill="1" applyAlignment="1">
      <alignment horizontal="left" indent="2"/>
    </xf>
    <xf numFmtId="3" fontId="12" fillId="10" borderId="0" xfId="0" applyNumberFormat="1" applyFont="1" applyFill="1"/>
    <xf numFmtId="166" fontId="12" fillId="10" borderId="0" xfId="3" applyNumberFormat="1" applyFont="1" applyFill="1" applyBorder="1"/>
    <xf numFmtId="41" fontId="12" fillId="10" borderId="0" xfId="2" applyFont="1" applyFill="1" applyBorder="1"/>
    <xf numFmtId="0" fontId="5" fillId="11" borderId="0" xfId="0" applyFont="1" applyFill="1"/>
    <xf numFmtId="3" fontId="11" fillId="11" borderId="0" xfId="0" applyNumberFormat="1" applyFont="1" applyFill="1"/>
    <xf numFmtId="166" fontId="11" fillId="11" borderId="0" xfId="3" applyNumberFormat="1" applyFont="1" applyFill="1" applyBorder="1"/>
    <xf numFmtId="41" fontId="11" fillId="11" borderId="0" xfId="2" applyFont="1" applyFill="1" applyBorder="1"/>
    <xf numFmtId="0" fontId="4" fillId="2" borderId="0" xfId="0" applyFont="1" applyFill="1" applyAlignment="1">
      <alignment horizontal="center"/>
    </xf>
    <xf numFmtId="166" fontId="0" fillId="0" borderId="0" xfId="3" applyNumberFormat="1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41" fontId="4" fillId="2" borderId="3" xfId="2" applyFont="1" applyFill="1" applyBorder="1" applyAlignment="1">
      <alignment horizontal="center"/>
    </xf>
    <xf numFmtId="41" fontId="4" fillId="2" borderId="0" xfId="2" applyFont="1" applyFill="1" applyBorder="1" applyAlignment="1">
      <alignment horizontal="center"/>
    </xf>
    <xf numFmtId="41" fontId="4" fillId="2" borderId="2" xfId="2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41" fontId="5" fillId="0" borderId="2" xfId="2" applyFont="1" applyBorder="1" applyAlignment="1">
      <alignment horizontal="center"/>
    </xf>
    <xf numFmtId="41" fontId="4" fillId="2" borderId="5" xfId="2" applyFont="1" applyFill="1" applyBorder="1" applyAlignment="1">
      <alignment horizontal="center"/>
    </xf>
    <xf numFmtId="41" fontId="4" fillId="2" borderId="6" xfId="2" applyFont="1" applyFill="1" applyBorder="1" applyAlignment="1">
      <alignment horizontal="center"/>
    </xf>
    <xf numFmtId="41" fontId="4" fillId="2" borderId="7" xfId="2" applyFont="1" applyFill="1" applyBorder="1" applyAlignment="1">
      <alignment horizontal="center"/>
    </xf>
    <xf numFmtId="41" fontId="5" fillId="0" borderId="15" xfId="2" applyFont="1" applyBorder="1" applyAlignment="1">
      <alignment horizontal="center"/>
    </xf>
    <xf numFmtId="41" fontId="5" fillId="0" borderId="16" xfId="2" applyFont="1" applyBorder="1" applyAlignment="1">
      <alignment horizontal="center"/>
    </xf>
    <xf numFmtId="41" fontId="5" fillId="0" borderId="17" xfId="2" applyFont="1" applyBorder="1" applyAlignment="1">
      <alignment horizontal="center"/>
    </xf>
    <xf numFmtId="166" fontId="13" fillId="12" borderId="0" xfId="3" applyNumberFormat="1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41" fontId="4" fillId="3" borderId="22" xfId="2" applyFont="1" applyFill="1" applyBorder="1" applyAlignment="1">
      <alignment horizontal="center" vertical="center"/>
    </xf>
    <xf numFmtId="166" fontId="4" fillId="3" borderId="22" xfId="3" applyNumberFormat="1" applyFont="1" applyFill="1" applyBorder="1" applyAlignment="1">
      <alignment horizontal="center" vertical="center"/>
    </xf>
    <xf numFmtId="0" fontId="0" fillId="6" borderId="0" xfId="0" applyFill="1" applyBorder="1" applyAlignment="1">
      <alignment horizontal="left" vertical="top"/>
    </xf>
    <xf numFmtId="41" fontId="0" fillId="0" borderId="0" xfId="2" applyFont="1" applyBorder="1" applyAlignment="1">
      <alignment horizontal="center"/>
    </xf>
    <xf numFmtId="41" fontId="0" fillId="0" borderId="0" xfId="0" applyNumberFormat="1" applyBorder="1"/>
    <xf numFmtId="0" fontId="0" fillId="7" borderId="0" xfId="0" applyFill="1" applyBorder="1" applyAlignment="1">
      <alignment horizontal="left" vertical="top"/>
    </xf>
    <xf numFmtId="166" fontId="0" fillId="7" borderId="0" xfId="3" applyNumberFormat="1" applyFont="1" applyFill="1" applyBorder="1"/>
    <xf numFmtId="41" fontId="0" fillId="7" borderId="0" xfId="2" applyFont="1" applyFill="1" applyBorder="1" applyAlignment="1">
      <alignment horizontal="center"/>
    </xf>
    <xf numFmtId="41" fontId="0" fillId="7" borderId="0" xfId="0" applyNumberFormat="1" applyFill="1" applyBorder="1"/>
    <xf numFmtId="41" fontId="5" fillId="0" borderId="23" xfId="2" applyFont="1" applyBorder="1" applyAlignment="1">
      <alignment horizontal="center"/>
    </xf>
    <xf numFmtId="41" fontId="5" fillId="0" borderId="24" xfId="2" applyFont="1" applyBorder="1" applyAlignment="1">
      <alignment horizont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64" fontId="2" fillId="0" borderId="13" xfId="1" applyNumberFormat="1" applyFont="1" applyBorder="1"/>
    <xf numFmtId="164" fontId="2" fillId="0" borderId="14" xfId="1" applyNumberFormat="1" applyFont="1" applyBorder="1"/>
    <xf numFmtId="0" fontId="5" fillId="6" borderId="0" xfId="0" applyFont="1" applyFill="1" applyBorder="1" applyAlignment="1">
      <alignment horizontal="left" vertical="top"/>
    </xf>
    <xf numFmtId="164" fontId="2" fillId="0" borderId="0" xfId="1" applyNumberFormat="1" applyFont="1" applyBorder="1"/>
    <xf numFmtId="164" fontId="2" fillId="0" borderId="1" xfId="1" applyNumberFormat="1" applyFont="1" applyBorder="1"/>
    <xf numFmtId="166" fontId="5" fillId="0" borderId="0" xfId="3" applyNumberFormat="1" applyFont="1" applyBorder="1"/>
    <xf numFmtId="41" fontId="5" fillId="0" borderId="0" xfId="2" applyFont="1" applyBorder="1" applyAlignment="1">
      <alignment horizontal="center"/>
    </xf>
    <xf numFmtId="41" fontId="5" fillId="0" borderId="0" xfId="0" applyNumberFormat="1" applyFont="1" applyBorder="1"/>
  </cellXfs>
  <cellStyles count="4">
    <cellStyle name="Millares [0]" xfId="2" builtinId="6"/>
    <cellStyle name="Normal" xfId="0" builtinId="0"/>
    <cellStyle name="Normal 2" xfId="1" xr:uid="{F7766086-8BBD-4B90-AACA-743C4A230D5F}"/>
    <cellStyle name="Porcentaje" xfId="3" builtinId="5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.0%"/>
      <fill>
        <patternFill patternType="solid">
          <fgColor indexed="64"/>
          <bgColor theme="0" tint="-0.34998626667073579"/>
        </patternFill>
      </fill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numFmt numFmtId="33" formatCode="_-* #,##0_-;\-* #,##0_-;_-* &quot;-&quot;_-;_-@_-"/>
    </dxf>
    <dxf>
      <numFmt numFmtId="164" formatCode="#,##0_-;#,##0\-;&quot; &quot;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0.0%"/>
    </dxf>
    <dxf>
      <numFmt numFmtId="164" formatCode="#,##0_-;#,##0\-;&quot; &quot;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4" formatCode="#,##0_-;#,##0\-;&quot; &quot;"/>
    </dxf>
    <dxf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0.0%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0.0%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numFmt numFmtId="166" formatCode="0.0%"/>
      <fill>
        <patternFill patternType="none">
          <fgColor rgb="FF000000"/>
          <bgColor auto="1"/>
        </patternFill>
      </fill>
    </dxf>
    <dxf>
      <fill>
        <patternFill patternType="none">
          <fgColor rgb="FF000000"/>
          <bgColor auto="1"/>
        </patternFill>
      </fill>
    </dxf>
    <dxf>
      <numFmt numFmtId="33" formatCode="_-* #,##0_-;\-* #,##0_-;_-* &quot;-&quot;_-;_-@_-"/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6" formatCode="0.0%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6" formatCode="0.0%"/>
      <fill>
        <patternFill patternType="none">
          <fgColor indexed="64"/>
          <bgColor auto="1"/>
        </patternFill>
      </fill>
    </dxf>
    <dxf>
      <numFmt numFmtId="164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numFmt numFmtId="164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64" formatCode="#,##0_-;#,##0\-;&quot; &quot;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,##0_-;#,##0\-;&quot; &quot;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6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_-;#,##0\-;&quot; &quot;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-;#,##0\-;&quot; 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0.0%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-;#,##0\-;&quot; &quot;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-;#,##0\-;&quot; &quot;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8EA9DB"/>
        </bottom>
      </border>
    </dxf>
    <dxf>
      <border outline="0">
        <left style="thin">
          <color rgb="FF8EA9DB"/>
        </left>
        <top style="thin">
          <color rgb="FF8EA9DB"/>
        </top>
      </border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rgb="FF000000"/>
          <bgColor auto="1"/>
        </patternFill>
      </fill>
    </dxf>
    <dxf>
      <numFmt numFmtId="3" formatCode="#,##0"/>
    </dxf>
    <dxf>
      <numFmt numFmtId="166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c.cruzc/Downloads/INFORME%20EJECUCION%20Y%20GIROS%20JAL%2031%20DE%20MAYO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re9/Downloads/Resumen%20Pto%20Bos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A 25 DE FEBRERO (2)"/>
      <sheetName val="PRESUPUESTO A 4 DE MARZO"/>
      <sheetName val="PRESUPUESTO A 12 DE MARZO"/>
      <sheetName val="PRESUPUESTO 26 DE MARZO"/>
      <sheetName val="PRESUPUESTO A 28 ABRIL"/>
      <sheetName val="PRESUPUESTO AL 5 DE MAYO"/>
      <sheetName val="PRESUPUESTO 31 DE MAYO"/>
      <sheetName val="METAS PROYECTO 31 MAYO"/>
      <sheetName val="PRESUPUESTO 20 DE MAYO"/>
      <sheetName val="METAS POR PROYECTO"/>
      <sheetName val="Hoja2"/>
      <sheetName val="Hoja1"/>
      <sheetName val="PRESUPUESTO A 16 DE FEBRE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C13" t="str">
            <v>Apropiación</v>
          </cell>
          <cell r="D13" t="str">
            <v>Compromisos</v>
          </cell>
          <cell r="E13" t="str">
            <v>%Ejec</v>
          </cell>
        </row>
        <row r="14">
          <cell r="B14" t="str">
            <v>Bosa solidaria: Hogares protegidos, ciudadanía tranquila - 1745</v>
          </cell>
          <cell r="C14">
            <v>15299592000</v>
          </cell>
          <cell r="D14">
            <v>9569472200</v>
          </cell>
          <cell r="E14">
            <v>0.62547237860983484</v>
          </cell>
        </row>
        <row r="15">
          <cell r="B15" t="str">
            <v>Bosa cuida a una ciudadanía imparable - 1690</v>
          </cell>
          <cell r="C15">
            <v>2880898000</v>
          </cell>
          <cell r="D15">
            <v>0</v>
          </cell>
          <cell r="E15">
            <v>0</v>
          </cell>
        </row>
        <row r="16">
          <cell r="B16" t="str">
            <v>Bosa cuida y protege - 1746</v>
          </cell>
          <cell r="C16">
            <v>1359500000</v>
          </cell>
          <cell r="D16">
            <v>0</v>
          </cell>
          <cell r="E16">
            <v>0</v>
          </cell>
        </row>
        <row r="17">
          <cell r="B17" t="str">
            <v>Mujeres imparables que cuidan a Bosa - 1750</v>
          </cell>
          <cell r="C17">
            <v>850000000</v>
          </cell>
          <cell r="D17">
            <v>0</v>
          </cell>
          <cell r="E17">
            <v>0</v>
          </cell>
        </row>
        <row r="18">
          <cell r="B18" t="str">
            <v>Bosa emprendedora, productiva y resiliente - 1820</v>
          </cell>
          <cell r="C18">
            <v>8888232000</v>
          </cell>
          <cell r="D18">
            <v>0</v>
          </cell>
          <cell r="E18">
            <v>0</v>
          </cell>
        </row>
        <row r="19">
          <cell r="B19" t="str">
            <v>Jóvenes conscientes, jóvenes imparables - 1747</v>
          </cell>
          <cell r="C19">
            <v>207000000</v>
          </cell>
          <cell r="D19">
            <v>0</v>
          </cell>
          <cell r="E19">
            <v>0</v>
          </cell>
        </row>
        <row r="20">
          <cell r="B20" t="str">
            <v xml:space="preserve"> La niñez de Bosa lista para educarse - 1798</v>
          </cell>
          <cell r="C20">
            <v>1386222000</v>
          </cell>
          <cell r="D20">
            <v>0</v>
          </cell>
          <cell r="E20">
            <v>0</v>
          </cell>
        </row>
        <row r="21">
          <cell r="B21" t="str">
            <v>Bosa con colegios sólidos e incluyentes - 1800</v>
          </cell>
          <cell r="C21">
            <v>490250000</v>
          </cell>
          <cell r="D21">
            <v>0</v>
          </cell>
          <cell r="E21">
            <v>0</v>
          </cell>
        </row>
        <row r="22">
          <cell r="B22" t="str">
            <v>Bosa fortalece el acceso a la educación superior en el siglo XXI - 1794</v>
          </cell>
          <cell r="C22">
            <v>6263573000</v>
          </cell>
          <cell r="D22">
            <v>0</v>
          </cell>
          <cell r="E22">
            <v>0</v>
          </cell>
        </row>
        <row r="23">
          <cell r="B23" t="str">
            <v>Bosa se la juega por el deporte - 1804</v>
          </cell>
          <cell r="C23">
            <v>1930000000</v>
          </cell>
          <cell r="D23">
            <v>277672733</v>
          </cell>
          <cell r="E23">
            <v>0.14387188238341969</v>
          </cell>
        </row>
        <row r="24">
          <cell r="B24" t="str">
            <v>BosARTE para vivir la cultura local - 1807</v>
          </cell>
          <cell r="C24">
            <v>2500000000</v>
          </cell>
          <cell r="D24">
            <v>0</v>
          </cell>
          <cell r="E24">
            <v>0</v>
          </cell>
        </row>
        <row r="25">
          <cell r="B25" t="str">
            <v xml:space="preserve"> Bosa Siembra Vida y esperanza. Una apuesta por la seguridad alimentaria - 1742</v>
          </cell>
          <cell r="C25">
            <v>1144979000</v>
          </cell>
          <cell r="D25">
            <v>0</v>
          </cell>
          <cell r="E25">
            <v>0</v>
          </cell>
        </row>
        <row r="26">
          <cell r="B26" t="str">
            <v>Bosa tiene ADN creativo - 1751</v>
          </cell>
          <cell r="C26">
            <v>848400000</v>
          </cell>
          <cell r="D26">
            <v>0</v>
          </cell>
          <cell r="E26">
            <v>0</v>
          </cell>
        </row>
        <row r="27">
          <cell r="B27" t="str">
            <v>Bosa reverdece haciéndole frente al cambio climático - 1729</v>
          </cell>
          <cell r="C27">
            <v>1264200000</v>
          </cell>
          <cell r="D27">
            <v>0</v>
          </cell>
          <cell r="E27">
            <v>0</v>
          </cell>
        </row>
        <row r="28">
          <cell r="B28" t="str">
            <v>Bosa piensa verde, actúa verde, evoluciona verde - 1733</v>
          </cell>
          <cell r="C28">
            <v>961606000</v>
          </cell>
          <cell r="D28">
            <v>0</v>
          </cell>
          <cell r="E28">
            <v>0</v>
          </cell>
        </row>
        <row r="29">
          <cell r="B29" t="str">
            <v>Bosa aprende y reduce los riesgos - 1725</v>
          </cell>
          <cell r="C29">
            <v>1305000000</v>
          </cell>
          <cell r="D29">
            <v>0</v>
          </cell>
          <cell r="E29">
            <v>0</v>
          </cell>
        </row>
        <row r="30">
          <cell r="B30" t="str">
            <v>Árboles que reverdecen a Bosa - 1713</v>
          </cell>
          <cell r="C30">
            <v>650264000</v>
          </cell>
          <cell r="D30">
            <v>0</v>
          </cell>
          <cell r="E30">
            <v>0</v>
          </cell>
        </row>
        <row r="31">
          <cell r="B31" t="str">
            <v>Bosa vive los parques - 1837</v>
          </cell>
          <cell r="C31">
            <v>970669000</v>
          </cell>
          <cell r="D31">
            <v>0</v>
          </cell>
          <cell r="E31">
            <v>0</v>
          </cell>
        </row>
        <row r="32">
          <cell r="B32" t="str">
            <v>Bosa peluda: acciones para cuidar y proteger a los pequeños animales - 1720</v>
          </cell>
          <cell r="C32">
            <v>1487748000</v>
          </cell>
          <cell r="D32">
            <v>0</v>
          </cell>
          <cell r="E32">
            <v>0</v>
          </cell>
        </row>
        <row r="33">
          <cell r="B33" t="str">
            <v>En ReverdeBosa ¡consumo, separo y reciclo! - 1744</v>
          </cell>
          <cell r="C33">
            <v>1100000000</v>
          </cell>
          <cell r="D33">
            <v>0</v>
          </cell>
          <cell r="E33">
            <v>0</v>
          </cell>
        </row>
        <row r="34">
          <cell r="B34" t="str">
            <v>BosaPAZ trae verdad y reconciliación - 1748</v>
          </cell>
          <cell r="C34">
            <v>966000000</v>
          </cell>
          <cell r="D34">
            <v>0</v>
          </cell>
          <cell r="E34">
            <v>0</v>
          </cell>
        </row>
        <row r="35">
          <cell r="B35" t="str">
            <v>Bosa incondicional con las mujeres - 1749</v>
          </cell>
          <cell r="C35">
            <v>1992000000</v>
          </cell>
          <cell r="D35">
            <v>0</v>
          </cell>
          <cell r="E35">
            <v>0</v>
          </cell>
        </row>
        <row r="36">
          <cell r="B36" t="str">
            <v>Bosa sin miedo y más segura - 1836</v>
          </cell>
          <cell r="C36">
            <v>841000000</v>
          </cell>
          <cell r="D36">
            <v>455019900</v>
          </cell>
          <cell r="E36">
            <v>0.54104625445897736</v>
          </cell>
        </row>
        <row r="37">
          <cell r="B37" t="str">
            <v>Acuerdos para La Bosa del siglo XXI - 1840</v>
          </cell>
          <cell r="C37">
            <v>850000000</v>
          </cell>
          <cell r="D37">
            <v>0</v>
          </cell>
          <cell r="E37">
            <v>0</v>
          </cell>
        </row>
        <row r="38">
          <cell r="B38" t="str">
            <v>Bosa justa para ti - 1833</v>
          </cell>
          <cell r="C38">
            <v>500000000</v>
          </cell>
          <cell r="D38">
            <v>0</v>
          </cell>
          <cell r="E38">
            <v>0</v>
          </cell>
        </row>
        <row r="39">
          <cell r="B39" t="str">
            <v>Bosa Más Segura con mejores elementos para cuidar a la gente - 1831</v>
          </cell>
          <cell r="C39">
            <v>250000000</v>
          </cell>
          <cell r="D39">
            <v>0</v>
          </cell>
          <cell r="E39">
            <v>0</v>
          </cell>
        </row>
        <row r="40">
          <cell r="B40" t="str">
            <v>Bosa; más tiempo para vivir, menos tiempo en el trancón - 1828</v>
          </cell>
          <cell r="C40">
            <v>4197827000</v>
          </cell>
          <cell r="D40">
            <v>100481119</v>
          </cell>
          <cell r="E40">
            <v>2.3936460220966706E-2</v>
          </cell>
        </row>
        <row r="41">
          <cell r="B41" t="str">
            <v>Espacios activos de participación: insumos para que la ciudadanía haga parte de un gobierno abierto - 1814</v>
          </cell>
          <cell r="C41">
            <v>3883000000</v>
          </cell>
          <cell r="D41">
            <v>239290284</v>
          </cell>
          <cell r="E41">
            <v>6.1625105330929693E-2</v>
          </cell>
        </row>
        <row r="42">
          <cell r="B42" t="str">
            <v>Bosa convive: Justicia policiva para vivir tranquilos, seguros y con buen espacio público - 1838</v>
          </cell>
          <cell r="C42">
            <v>2964000000</v>
          </cell>
          <cell r="D42">
            <v>1898960140</v>
          </cell>
          <cell r="E42">
            <v>0.64067481106612689</v>
          </cell>
        </row>
        <row r="43">
          <cell r="B43" t="str">
            <v>Cuentas claras en Bosa: Fortalecimiento de la capacidad institucional con una gestión pública eficiente y transparente - 1839</v>
          </cell>
          <cell r="C43">
            <v>8266000000</v>
          </cell>
          <cell r="D43">
            <v>7360454797</v>
          </cell>
          <cell r="E43">
            <v>0.89044940684732643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ión"/>
      <sheetName val="Decreto 113"/>
      <sheetName val="Predis"/>
      <sheetName val="Presupuesto 16 Abril"/>
      <sheetName val="OxP Anual"/>
      <sheetName val="Ejecución Anual  2016-2019"/>
      <sheetName val="Hoja1"/>
      <sheetName val="Hoja3"/>
      <sheetName val="Presupuesto 29 de Mayo"/>
      <sheetName val="Presupuesto 31 de Julio"/>
      <sheetName val="Presupuesto 07 de Sept"/>
      <sheetName val="Presupuesto 23 de Sept"/>
      <sheetName val="Presupuesto 28 de Sept"/>
      <sheetName val="Ejecución Mensual 2019"/>
      <sheetName val="Presupuesto 29 Oct"/>
      <sheetName val="Presupuesto 29 Oct -Saldo"/>
      <sheetName val="Presupuesto 09 Nov-Saldo"/>
      <sheetName val="Presupuesto 19 Nov-Saldo"/>
      <sheetName val="Presupuesto 26 Nov-Saldo"/>
      <sheetName val="Presupuesto 03 Dic-Saldo"/>
      <sheetName val="Presupuesto 03 Dic-Saldo-"/>
      <sheetName val="Presupuesto 11 Dic-Saldo"/>
      <sheetName val="Presupuesto 23 Dic-Saldo"/>
      <sheetName val="Presupuesto 31Dic"/>
      <sheetName val="Ejecución Anual  2016-2020-Nov"/>
      <sheetName val="Resumen Pto Bosa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3DA07B-329F-421D-8742-CF774930366A}" name="Tabla46192633404754616875828996103110916233037445159" displayName="Tabla46192633404754616875828996103110916233037445159" ref="A5:I9" totalsRowShown="0" headerRowDxfId="87" dataDxfId="86">
  <autoFilter ref="A5:I9" xr:uid="{363DA07B-329F-421D-8742-CF774930366A}"/>
  <tableColumns count="9">
    <tableColumn id="1" xr3:uid="{5822B484-B9FE-4A1B-85C4-75C2E8EC7807}" name="Rubro" dataDxfId="85"/>
    <tableColumn id="2" xr3:uid="{F8F9A58F-D334-4FDF-9232-0867580D0BF3}" name="Apropiación" dataDxfId="84"/>
    <tableColumn id="3" xr3:uid="{66376DBE-4636-445C-9260-BEF4E6078BF5}" name="Compromisos" dataDxfId="83">
      <calculatedColumnFormula>C4+C5</calculatedColumnFormula>
    </tableColumn>
    <tableColumn id="4" xr3:uid="{9A6848FA-6732-48B0-AC6C-4C6C6FC6B1ED}" name="%Ejec" dataDxfId="82">
      <calculatedColumnFormula>C6/B6</calculatedColumnFormula>
    </tableColumn>
    <tableColumn id="6" xr3:uid="{6B0B7BC0-64EE-46B6-9EA3-1028D0DE8174}" name="Saldo" dataCellStyle="Millares [0]">
      <calculatedColumnFormula>Tabla46192633404754616875828996103110916233037445159[[#This Row],[Apropiación]]-Tabla46192633404754616875828996103110916233037445159[[#This Row],[Compromisos]]</calculatedColumnFormula>
    </tableColumn>
    <tableColumn id="10" xr3:uid="{5EEBC0C2-49AB-44B1-B038-8134CC478AE6}" name="Giros"/>
    <tableColumn id="5" xr3:uid="{23C9237E-B1C6-4D02-A369-F7B084B26388}" name="%Giros*" dataDxfId="81">
      <calculatedColumnFormula>+Tabla46192633404754616875828996103110916233037445159[[#This Row],[Giros]]/Tabla46192633404754616875828996103110916233037445159[[#This Row],[Apropiación]]</calculatedColumnFormula>
    </tableColumn>
    <tableColumn id="12" xr3:uid="{AE14A9BB-F149-4E10-A41B-D22DDC34B0FE}" name="Por Girar" dataDxfId="80"/>
    <tableColumn id="7" xr3:uid="{F67A089B-113A-42F8-83FC-C84B9F0B4D32}" name="Columna1" dataDxfId="79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F06AC4-AD07-4497-AF08-46693EB97D25}" name="Tabla6112027344148556269768390971041111017243138455260" displayName="Tabla6112027344148556269768390971041111017243138455260" ref="A11:H42" totalsRowShown="0" headerRowDxfId="78" dataDxfId="77" headerRowBorderDxfId="75" tableBorderDxfId="76">
  <autoFilter ref="A11:H42" xr:uid="{71F06AC4-AD07-4497-AF08-46693EB97D25}"/>
  <sortState xmlns:xlrd2="http://schemas.microsoft.com/office/spreadsheetml/2017/richdata2" ref="A12:H43">
    <sortCondition ref="A11:A43"/>
  </sortState>
  <tableColumns count="8">
    <tableColumn id="1" xr3:uid="{71CC118D-7426-4511-B0E6-E6A0CA916AA5}" name="Rubro" dataDxfId="74"/>
    <tableColumn id="2" xr3:uid="{AE2B199A-BFD5-463A-B0A8-8E8F45099656}" name="Apropiación" dataDxfId="73" dataCellStyle="Normal 2"/>
    <tableColumn id="3" xr3:uid="{DD418526-8F69-4AD9-9497-ADB1511006C7}" name="Compromisos" dataDxfId="72" dataCellStyle="Normal 2"/>
    <tableColumn id="4" xr3:uid="{F6AE2E81-8609-4BB6-A72C-F68A8D49109C}" name="%Ejec" dataDxfId="71" dataCellStyle="Porcentaje">
      <calculatedColumnFormula>Tabla6112027344148556269768390971041111017243138455260[[#This Row],[Compromisos]]/Tabla6112027344148556269768390971041111017243138455260[[#This Row],[Apropiación]]</calculatedColumnFormula>
    </tableColumn>
    <tableColumn id="6" xr3:uid="{F1CDDBF2-CE56-44C8-9987-2FE7F2B1611B}" name="Saldo" dataDxfId="70" dataCellStyle="Normal 2">
      <calculatedColumnFormula>Tabla6112027344148556269768390971041111017243138455260[[#This Row],[Apropiación]]-Tabla6112027344148556269768390971041111017243138455260[[#This Row],[Compromisos]]</calculatedColumnFormula>
    </tableColumn>
    <tableColumn id="10" xr3:uid="{5A7CEADC-2D7B-48EC-8EBC-A57817851011}" name="Giros" dataDxfId="69" dataCellStyle="Normal 2"/>
    <tableColumn id="5" xr3:uid="{D0BC5551-26C4-4D21-9B8E-A3A6C1E1CDFD}" name="%Giros" dataDxfId="68" dataCellStyle="Porcentaje">
      <calculatedColumnFormula>+Tabla6112027344148556269768390971041111017243138455260[[#This Row],[Giros]]/Tabla6112027344148556269768390971041111017243138455260[[#This Row],[Apropiación]]</calculatedColumnFormula>
    </tableColumn>
    <tableColumn id="11" xr3:uid="{38F1615C-2372-452A-AE44-384B71EE7935}" name="Por Girar" dataDxfId="67" dataCellStyle="Normal 2">
      <calculatedColumnFormula>Tabla6112027344148556269768390971041111017243138455260[[#This Row],[Compromisos]]-Tabla6112027344148556269768390971041111017243138455260[[#This Row],[Giros]]</calculatedColumnFormula>
    </tableColumn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A7020E-C6A1-41E8-A659-B428490DB307}" name="Tabla48142128354249566370778491981051121118253239465380" displayName="Tabla48142128354249566370778491981051121118253239465380" ref="A47:G50" totalsRowShown="0" headerRowDxfId="66" dataDxfId="65">
  <autoFilter ref="A47:G50" xr:uid="{83A7020E-C6A1-41E8-A659-B428490DB307}"/>
  <tableColumns count="7">
    <tableColumn id="1" xr3:uid="{7B58AE22-962B-4D67-BD46-CB4F6ACE5CCD}" name="Rubro" dataDxfId="64"/>
    <tableColumn id="2" xr3:uid="{2BAAFDA9-0FE7-4C26-867A-6518696999DF}" name="Apropiación" dataDxfId="63"/>
    <tableColumn id="3" xr3:uid="{3DD77CF6-9A46-41C6-91E0-04E87A82B08E}" name="Compromisos" dataDxfId="62"/>
    <tableColumn id="4" xr3:uid="{6C2790E8-1253-4282-9D64-B44A2E4BCFC6}" name="%Ejec" dataDxfId="61">
      <calculatedColumnFormula>C48/B48</calculatedColumnFormula>
    </tableColumn>
    <tableColumn id="6" xr3:uid="{88122161-EA54-4495-93B2-200DA49F3D37}" name="Giros" dataDxfId="60" dataCellStyle="Millares [0]"/>
    <tableColumn id="7" xr3:uid="{847C2B70-66AA-4803-8FF8-39552900CD09}" name="%Giros" dataDxfId="59" dataCellStyle="Porcentaje">
      <calculatedColumnFormula>Tabla48142128354249566370778491981051121118253239465380[[#This Row],[Giros]]/Tabla48142128354249566370778491981051121118253239465380[[#This Row],[Compromisos]]</calculatedColumnFormula>
    </tableColumn>
    <tableColumn id="8" xr3:uid="{3F98862E-6382-47A1-BC09-B4AC713FFC4E}" name="Por Girar" dataDxfId="58">
      <calculatedColumnFormula>[2]!Tabla13[[#This Row],[Compromisos]]-[2]!Tabla13[[#This Row],[Giros]]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B56BE5F-15A1-4C50-B440-2538ED5B0311}" name="Tabla489152229364350576471788592991061131219263340475488" displayName="Tabla489152229364350576471788592991061131219263340475488" ref="A53:G56" totalsRowShown="0" headerRowDxfId="57" dataDxfId="56">
  <autoFilter ref="A53:G56" xr:uid="{8B56BE5F-15A1-4C50-B440-2538ED5B0311}"/>
  <tableColumns count="7">
    <tableColumn id="1" xr3:uid="{210A7F89-B97D-4A7F-8F08-E2C88A74939F}" name="Rubro" dataDxfId="55"/>
    <tableColumn id="2" xr3:uid="{C48BFFA4-5D97-4B62-BD97-06F6AAB28D4C}" name="Apropiación" dataDxfId="54"/>
    <tableColumn id="3" xr3:uid="{E2B8C62A-385F-4358-B50E-246B5E988D5E}" name="Compromisos" dataDxfId="53"/>
    <tableColumn id="4" xr3:uid="{A6A3F771-BF48-4669-B74A-FFD7048BF966}" name="%Ejec" dataDxfId="52">
      <calculatedColumnFormula>C54/B54</calculatedColumnFormula>
    </tableColumn>
    <tableColumn id="6" xr3:uid="{54CD0B33-6E2F-4936-A2AA-C517D918741C}" name="Giros" dataDxfId="51" dataCellStyle="Millares [0]"/>
    <tableColumn id="7" xr3:uid="{28F54461-5EE6-4DE1-9CE1-84F0060881A5}" name="%Giros" dataDxfId="50" dataCellStyle="Porcentaje">
      <calculatedColumnFormula>Tabla489152229364350576471788592991061131219263340475488[[#This Row],[Giros]]/Tabla489152229364350576471788592991061131219263340475488[[#This Row],[Apropiación]]</calculatedColumnFormula>
    </tableColumn>
    <tableColumn id="8" xr3:uid="{0FA23253-DCD6-4161-93AC-2ECEC784DE8F}" name="Por Girar" dataDxfId="49">
      <calculatedColumnFormula>[2]!Tabla13[[#This Row],[Compromisos]]-[2]!Tabla13[[#This Row],[Giros]]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C909ECF-6632-4CA3-88C1-A079E6F3C1E0}" name="Tabla48101623303744515865727986931001071141320273441485589" displayName="Tabla48101623303744515865727986931001071141320273441485589" ref="A62:G65" totalsRowShown="0" headerRowDxfId="48" dataDxfId="47" headerRowBorderDxfId="46">
  <tableColumns count="7">
    <tableColumn id="1" xr3:uid="{8FAB53BE-9562-46A5-9C7C-1F5C0107C753}" name="Rubro" dataDxfId="45"/>
    <tableColumn id="2" xr3:uid="{1EC5A382-E93F-4901-B838-14627993DD10}" name="Apropiación" dataDxfId="44" dataCellStyle="Normal 2"/>
    <tableColumn id="3" xr3:uid="{8E17DA68-7F85-40EC-8DAC-A04B99FA696B}" name="Compromisos" dataDxfId="43" dataCellStyle="Normal 2"/>
    <tableColumn id="4" xr3:uid="{5817271F-B18F-4B25-8A57-210FF4292225}" name="%Ejec" dataDxfId="42">
      <calculatedColumnFormula>C63/B63</calculatedColumnFormula>
    </tableColumn>
    <tableColumn id="6" xr3:uid="{634905CD-C3AA-41BA-8118-95B99BD49285}" name="Giros" dataDxfId="41" dataCellStyle="Normal 2"/>
    <tableColumn id="7" xr3:uid="{2422FCBC-415A-4CB0-BA2F-99D46F14D43B}" name="%Giros*" dataDxfId="40" dataCellStyle="Porcentaje">
      <calculatedColumnFormula>+Tabla48101623303744515865727986931001071141320273441485589[[#This Row],[Giros]]/Tabla48101623303744515865727986931001071141320273441485589[[#This Row],[Apropiación]]</calculatedColumnFormula>
    </tableColumn>
    <tableColumn id="8" xr3:uid="{3607E7A6-C7A3-45DF-9D3A-154B64638164}" name="Por Girar" dataDxfId="39" dataCellStyle="Normal 2">
      <calculatedColumnFormula>[2]!Tabla13[[#This Row],[Compromisos]]-[2]!Tabla13[[#This Row],[Giros]]</calculatedColumnFormula>
    </tableColumn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65BFCFE-70C0-4091-91D6-6D111D97FB01}" name="Tabla4810121724313845525966738087941011081151421283542495690" displayName="Tabla4810121724313845525966738087941011081151421283542495690" ref="A70:J77" totalsRowShown="0" headerRowDxfId="38" dataDxfId="37">
  <tableColumns count="10">
    <tableColumn id="1" xr3:uid="{C9160D13-19CA-4818-B0EE-954671CEB7CB}" name="Rubro" dataDxfId="36"/>
    <tableColumn id="2" xr3:uid="{3F5086B1-D8FB-41D2-88B2-7F5ADFF4EF5D}" name="Apropiación" dataDxfId="35"/>
    <tableColumn id="3" xr3:uid="{FFBF9A16-CB83-450E-93FA-A571BE6F5986}" name="Compromisos" dataDxfId="34"/>
    <tableColumn id="4" xr3:uid="{713CF3B7-130E-4777-83B9-F123245D7A06}" name="%Ejec" dataDxfId="33">
      <calculatedColumnFormula>C71/B71</calculatedColumnFormula>
    </tableColumn>
    <tableColumn id="6" xr3:uid="{84056623-DFAF-4590-9D68-AAA404736815}" name="Giros" dataDxfId="32" dataCellStyle="Millares [0]"/>
    <tableColumn id="7" xr3:uid="{0274F8B0-C34A-4F7D-A3D1-EE55BA920756}" name="%Giros" dataDxfId="31" dataCellStyle="Porcentaje">
      <calculatedColumnFormula>Tabla4810121724313845525966738087941011081151421283542495690[[#This Row],[Giros]]/Tabla4810121724313845525966738087941011081151421283542495690[[#This Row],[Apropiación]]</calculatedColumnFormula>
    </tableColumn>
    <tableColumn id="8" xr3:uid="{9172309D-3CE7-4512-9163-C05BF35567C5}" name="Por Girar" dataDxfId="30">
      <calculatedColumnFormula>[2]!Tabla13[[#This Row],[Compromisos]]-[2]!Tabla13[[#This Row],[Giros]]</calculatedColumnFormula>
    </tableColumn>
    <tableColumn id="5" xr3:uid="{5E0A30DD-2767-497A-873F-CF64E5A6ECB2}" name="Columna1" dataDxfId="29"/>
    <tableColumn id="9" xr3:uid="{3814D048-B006-434C-A7D6-19A077C1781B}" name="Columna2" dataDxfId="28"/>
    <tableColumn id="10" xr3:uid="{6A6D1D6D-756E-4E4B-AEC1-2BBC30E00A06}" name="Columna3" dataDxfId="27" dataCellStyle="Porcentaj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13771D5-3F64-43B2-8D2B-F84681D8A0DE}" name="Tabla121825323946536067748188951021091161522293643505791" displayName="Tabla121825323946536067748188951021091161522293643505791" ref="A80:G83" totalsRowShown="0" headerRowDxfId="26" dataDxfId="25" tableBorderDxfId="24">
  <tableColumns count="7">
    <tableColumn id="1" xr3:uid="{5E7D60A3-761E-44C2-A411-9DF8A0D2190E}" name="Columna1" dataDxfId="23"/>
    <tableColumn id="2" xr3:uid="{1C54CFE2-BFEC-47C4-BFE1-AAED1833A768}" name="Apropiación" dataDxfId="22">
      <calculatedColumnFormula>B63+B73</calculatedColumnFormula>
    </tableColumn>
    <tableColumn id="3" xr3:uid="{7C9AE358-A50C-4E00-8DA6-891B9D3B931D}" name="Compromisos" dataDxfId="21">
      <calculatedColumnFormula>C63+C73</calculatedColumnFormula>
    </tableColumn>
    <tableColumn id="4" xr3:uid="{330150BE-1200-4220-9491-EED6DB72D4B6}" name="%Ejec" dataDxfId="20" dataCellStyle="Porcentaje">
      <calculatedColumnFormula>Tabla121825323946536067748188951021091161522293643505791[[#This Row],[Compromisos]]/Tabla121825323946536067748188951021091161522293643505791[[#This Row],[Apropiación]]</calculatedColumnFormula>
    </tableColumn>
    <tableColumn id="6" xr3:uid="{576C1635-855C-430B-9023-3C05C5E4558F}" name="Giros" dataDxfId="19" dataCellStyle="Millares [0]">
      <calculatedColumnFormula>E63+E73</calculatedColumnFormula>
    </tableColumn>
    <tableColumn id="7" xr3:uid="{20DBB5CC-A7C1-4912-919A-C7A9CBB81F87}" name="%Giros" dataDxfId="18" dataCellStyle="Porcentaje">
      <calculatedColumnFormula>Tabla121825323946536067748188951021091161522293643505791[[#This Row],[Giros]]/Tabla121825323946536067748188951021091161522293643505791[[#This Row],[Compromisos]]</calculatedColumnFormula>
    </tableColumn>
    <tableColumn id="8" xr3:uid="{7E85672E-9D3D-4F45-BFF4-0F9B933CCD73}" name="Por Girar" dataDxfId="17">
      <calculatedColumnFormula>G63+G73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8389015-011E-4619-B6D3-C5C71CDCC752}" name="Tabla5792" displayName="Tabla5792" ref="A85:H98" totalsRowShown="0" headerRowDxfId="16" tableBorderDxfId="15">
  <tableColumns count="8">
    <tableColumn id="1" xr3:uid="{8E0E6512-C1D7-4967-A14B-B3FD3FED5847}" name="RUBO" dataDxfId="14"/>
    <tableColumn id="2" xr3:uid="{69C43022-11BD-4C7A-BCC4-12A506406E24}" name="Apropiación Inicial" dataDxfId="13" dataCellStyle="Normal 2"/>
    <tableColumn id="3" xr3:uid="{7D234B06-2D71-4EE4-B10E-1B6ACFA1EB57}" name="Compromisos" dataDxfId="12" dataCellStyle="Normal 2"/>
    <tableColumn id="4" xr3:uid="{1AC48BD5-6A25-4A5E-B929-A3823C7525D8}" name="%Ejec" dataDxfId="11" dataCellStyle="Porcentaje">
      <calculatedColumnFormula>+C86/B86</calculatedColumnFormula>
    </tableColumn>
    <tableColumn id="5" xr3:uid="{393F001B-F9D6-4E18-A4A6-962E4211D8F1}" name="Saldo" dataDxfId="10" dataCellStyle="Millares [0]">
      <calculatedColumnFormula>+B86-C86</calculatedColumnFormula>
    </tableColumn>
    <tableColumn id="6" xr3:uid="{A2E3B9BA-51B2-4E6C-84ED-1F0D3CAEBB8E}" name="Giros" dataDxfId="9" dataCellStyle="Normal 2"/>
    <tableColumn id="7" xr3:uid="{BE4AA076-C79C-426B-8B12-8666465B33FE}" name="%Giros" dataDxfId="0" dataCellStyle="Porcentaje">
      <calculatedColumnFormula>+Tabla5792[[#This Row],[Giros]]/Tabla5792[[#This Row],[Apropiación Inicial]]</calculatedColumnFormula>
    </tableColumn>
    <tableColumn id="8" xr3:uid="{86D2E1E4-270F-4F9D-B364-1C2AA913ED25}" name="Por Girar" dataDxfId="8">
      <calculatedColumnFormula>+C86-F86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EBC0566-6058-45D0-B198-E339E6ED9E71}" name="Tabla6093" displayName="Tabla6093" ref="A101:G108" totalsRowShown="0" headerRowDxfId="7" headerRowCellStyle="Millares [0]">
  <tableColumns count="7">
    <tableColumn id="1" xr3:uid="{31D482AF-014E-4E08-A8C2-584EF0315178}" name="Rubro"/>
    <tableColumn id="2" xr3:uid="{110C5FA1-27BC-48F5-A5B4-D50DDB0C539E}" name="Apropiación" dataDxfId="6"/>
    <tableColumn id="3" xr3:uid="{C0524E0F-F866-4B85-9908-F592DE889C96}" name="Compromisos" dataDxfId="5"/>
    <tableColumn id="4" xr3:uid="{5271C4A2-2565-48F2-86EA-0B09B9C3F0E3}" name="%Ejec" dataDxfId="4">
      <calculatedColumnFormula>C102/B102</calculatedColumnFormula>
    </tableColumn>
    <tableColumn id="5" xr3:uid="{B74167EC-9DAA-40CA-A407-2574FBCF7F0F}" name="Giros" dataDxfId="3"/>
    <tableColumn id="6" xr3:uid="{1DED6C4E-0759-46E4-96F0-48A8A16C7167}" name="%Giros" dataDxfId="2" dataCellStyle="Porcentaje">
      <calculatedColumnFormula>+Tabla6093[[#This Row],[Giros]]/Tabla6093[[#This Row],[Apropiación]]</calculatedColumnFormula>
    </tableColumn>
    <tableColumn id="7" xr3:uid="{783588F9-E1CF-497C-A23C-53D4897CAEE9}" name="Por Girar" dataDxfId="1" dataCellStyle="Millares [0]">
      <calculatedColumnFormula>+C102-E102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30AF-212A-447A-B970-F982A3756DB1}">
  <dimension ref="A2:M108"/>
  <sheetViews>
    <sheetView showGridLines="0" tabSelected="1" workbookViewId="0"/>
  </sheetViews>
  <sheetFormatPr baseColWidth="10" defaultColWidth="11.44140625" defaultRowHeight="14.4" x14ac:dyDescent="0.3"/>
  <cols>
    <col min="1" max="1" width="41.44140625" customWidth="1"/>
    <col min="2" max="2" width="22.6640625" customWidth="1"/>
    <col min="3" max="3" width="17.33203125" customWidth="1"/>
    <col min="4" max="4" width="12" customWidth="1"/>
    <col min="5" max="5" width="18.109375" style="1" customWidth="1"/>
    <col min="6" max="6" width="16.6640625" customWidth="1"/>
    <col min="7" max="7" width="18.44140625" style="2" customWidth="1"/>
    <col min="8" max="8" width="15.44140625" customWidth="1"/>
    <col min="9" max="9" width="15.44140625" hidden="1" customWidth="1"/>
    <col min="10" max="11" width="16.33203125" bestFit="1" customWidth="1"/>
    <col min="12" max="12" width="15.109375" bestFit="1" customWidth="1"/>
    <col min="13" max="13" width="16.33203125" bestFit="1" customWidth="1"/>
  </cols>
  <sheetData>
    <row r="2" spans="1:11" x14ac:dyDescent="0.3">
      <c r="A2" s="109" t="s">
        <v>78</v>
      </c>
      <c r="B2" s="107"/>
      <c r="C2" s="107"/>
      <c r="D2" s="107"/>
      <c r="E2" s="107"/>
      <c r="F2" s="107"/>
      <c r="G2" s="107"/>
      <c r="H2" s="107"/>
      <c r="I2" s="3"/>
      <c r="J2" s="3"/>
      <c r="K2" s="3"/>
    </row>
    <row r="3" spans="1:11" x14ac:dyDescent="0.3">
      <c r="G3" s="122" t="s">
        <v>77</v>
      </c>
      <c r="H3" s="122"/>
      <c r="I3" s="122"/>
    </row>
    <row r="4" spans="1:11" x14ac:dyDescent="0.3">
      <c r="A4" s="110" t="s">
        <v>3</v>
      </c>
      <c r="B4" s="111"/>
      <c r="C4" s="111"/>
      <c r="D4" s="111"/>
      <c r="E4" s="111"/>
      <c r="F4" s="111"/>
      <c r="G4" s="111"/>
      <c r="H4" s="111"/>
      <c r="I4" s="4"/>
      <c r="J4" s="4"/>
      <c r="K4" s="4"/>
    </row>
    <row r="5" spans="1:11" x14ac:dyDescent="0.3">
      <c r="A5" s="5" t="s">
        <v>4</v>
      </c>
      <c r="B5" s="5" t="s">
        <v>5</v>
      </c>
      <c r="C5" s="5" t="s">
        <v>6</v>
      </c>
      <c r="D5" s="5" t="s">
        <v>7</v>
      </c>
      <c r="E5" s="6" t="s">
        <v>8</v>
      </c>
      <c r="F5" s="6" t="s">
        <v>9</v>
      </c>
      <c r="G5" s="7" t="s">
        <v>10</v>
      </c>
      <c r="H5" s="5" t="s">
        <v>11</v>
      </c>
      <c r="I5" s="4" t="s">
        <v>12</v>
      </c>
    </row>
    <row r="6" spans="1:11" x14ac:dyDescent="0.3">
      <c r="A6" t="s">
        <v>13</v>
      </c>
      <c r="B6" s="8">
        <v>858000000</v>
      </c>
      <c r="C6" s="9">
        <v>837495000</v>
      </c>
      <c r="D6" s="10">
        <f>C6/B6</f>
        <v>0.97610139860139855</v>
      </c>
      <c r="E6" s="11">
        <f>Tabla46192633404754616875828996103110916233037445159[[#This Row],[Apropiación]]-Tabla46192633404754616875828996103110916233037445159[[#This Row],[Compromisos]]</f>
        <v>20505000</v>
      </c>
      <c r="F6" s="11">
        <v>413067942</v>
      </c>
      <c r="G6" s="10">
        <f>+Tabla46192633404754616875828996103110916233037445159[[#This Row],[Giros]]/Tabla46192633404754616875828996103110916233037445159[[#This Row],[Apropiación]]</f>
        <v>0.48143116783216783</v>
      </c>
      <c r="H6" s="11">
        <f>Tabla46192633404754616875828996103110916233037445159[[#This Row],[Compromisos]]-Tabla46192633404754616875828996103110916233037445159[[#This Row],[Giros]]</f>
        <v>424427058</v>
      </c>
      <c r="I6" s="4"/>
      <c r="J6" s="8"/>
    </row>
    <row r="7" spans="1:11" x14ac:dyDescent="0.3">
      <c r="A7" t="s">
        <v>14</v>
      </c>
      <c r="B7" s="8">
        <v>947000000</v>
      </c>
      <c r="C7" s="8">
        <v>584585429</v>
      </c>
      <c r="D7" s="10">
        <f>C7/B7</f>
        <v>0.61730245934530092</v>
      </c>
      <c r="E7" s="11">
        <f>Tabla46192633404754616875828996103110916233037445159[[#This Row],[Apropiación]]-Tabla46192633404754616875828996103110916233037445159[[#This Row],[Compromisos]]</f>
        <v>362414571</v>
      </c>
      <c r="F7" s="11">
        <v>217016769</v>
      </c>
      <c r="G7" s="10">
        <f>+Tabla46192633404754616875828996103110916233037445159[[#This Row],[Giros]]/Tabla46192633404754616875828996103110916233037445159[[#This Row],[Apropiación]]</f>
        <v>0.22916237486800423</v>
      </c>
      <c r="H7" s="11">
        <f>Tabla46192633404754616875828996103110916233037445159[[#This Row],[Compromisos]]-Tabla46192633404754616875828996103110916233037445159[[#This Row],[Giros]]</f>
        <v>367568660</v>
      </c>
      <c r="I7" s="4"/>
      <c r="J7" s="8" t="s">
        <v>2</v>
      </c>
    </row>
    <row r="8" spans="1:11" s="12" customFormat="1" x14ac:dyDescent="0.3">
      <c r="A8" s="12" t="s">
        <v>1</v>
      </c>
      <c r="B8" s="13">
        <f>SUM(B6:B7)</f>
        <v>1805000000</v>
      </c>
      <c r="C8" s="13">
        <f t="shared" ref="C8" si="0">C6+C7</f>
        <v>1422080429</v>
      </c>
      <c r="D8" s="14">
        <f>C8/B8</f>
        <v>0.78785619335180057</v>
      </c>
      <c r="E8" s="15">
        <f>Tabla46192633404754616875828996103110916233037445159[[#This Row],[Apropiación]]-Tabla46192633404754616875828996103110916233037445159[[#This Row],[Compromisos]]</f>
        <v>382919571</v>
      </c>
      <c r="F8" s="13">
        <f>SUM(F6:F7)</f>
        <v>630084711</v>
      </c>
      <c r="G8" s="10">
        <f>+Tabla46192633404754616875828996103110916233037445159[[#This Row],[Giros]]/Tabla46192633404754616875828996103110916233037445159[[#This Row],[Apropiación]]</f>
        <v>0.34907740221606648</v>
      </c>
      <c r="H8" s="13">
        <f>SUM(H6:H7)</f>
        <v>791995718</v>
      </c>
      <c r="I8" s="4"/>
      <c r="J8" s="8" t="s">
        <v>2</v>
      </c>
    </row>
    <row r="9" spans="1:11" x14ac:dyDescent="0.3">
      <c r="C9" s="11"/>
      <c r="G9" s="10"/>
      <c r="H9" s="8"/>
      <c r="I9" s="4"/>
      <c r="K9" t="s">
        <v>2</v>
      </c>
    </row>
    <row r="10" spans="1:11" x14ac:dyDescent="0.3">
      <c r="A10" s="112" t="s">
        <v>15</v>
      </c>
      <c r="B10" s="112"/>
      <c r="C10" s="112"/>
      <c r="D10" s="112"/>
      <c r="E10" s="112"/>
      <c r="F10" s="112"/>
      <c r="G10" s="112"/>
      <c r="H10" s="112"/>
      <c r="I10" s="4"/>
      <c r="J10" s="4"/>
      <c r="K10" s="4"/>
    </row>
    <row r="11" spans="1:11" x14ac:dyDescent="0.3">
      <c r="A11" s="16" t="s">
        <v>4</v>
      </c>
      <c r="B11" s="16" t="s">
        <v>5</v>
      </c>
      <c r="C11" s="16" t="s">
        <v>6</v>
      </c>
      <c r="D11" s="16" t="s">
        <v>7</v>
      </c>
      <c r="E11" s="17" t="s">
        <v>8</v>
      </c>
      <c r="F11" s="17" t="s">
        <v>9</v>
      </c>
      <c r="G11" s="18" t="s">
        <v>16</v>
      </c>
      <c r="H11" s="16" t="s">
        <v>11</v>
      </c>
      <c r="I11" s="4"/>
    </row>
    <row r="12" spans="1:11" ht="24" x14ac:dyDescent="0.3">
      <c r="A12" s="19" t="s">
        <v>17</v>
      </c>
      <c r="B12" s="20">
        <v>20007179028</v>
      </c>
      <c r="C12" s="20">
        <v>16334494174</v>
      </c>
      <c r="D12" s="21">
        <f>Tabla6112027344148556269768390971041111017243138455260[[#This Row],[Compromisos]]/Tabla6112027344148556269768390971041111017243138455260[[#This Row],[Apropiación]]</f>
        <v>0.81643164941643764</v>
      </c>
      <c r="E12" s="20">
        <f>Tabla6112027344148556269768390971041111017243138455260[[#This Row],[Apropiación]]-Tabla6112027344148556269768390971041111017243138455260[[#This Row],[Compromisos]]</f>
        <v>3672684854</v>
      </c>
      <c r="F12" s="20">
        <v>12827437481</v>
      </c>
      <c r="G12" s="21">
        <f>+Tabla6112027344148556269768390971041111017243138455260[[#This Row],[Giros]]/Tabla6112027344148556269768390971041111017243138455260[[#This Row],[Apropiación]]</f>
        <v>0.64114173532650609</v>
      </c>
      <c r="H12" s="20">
        <f>Tabla6112027344148556269768390971041111017243138455260[[#This Row],[Compromisos]]-Tabla6112027344148556269768390971041111017243138455260[[#This Row],[Giros]]</f>
        <v>3507056693</v>
      </c>
      <c r="I12" s="4"/>
      <c r="K12" t="s">
        <v>2</v>
      </c>
    </row>
    <row r="13" spans="1:11" x14ac:dyDescent="0.3">
      <c r="A13" s="19" t="s">
        <v>18</v>
      </c>
      <c r="B13" s="20">
        <v>2880898000</v>
      </c>
      <c r="C13" s="20">
        <v>0</v>
      </c>
      <c r="D13" s="21">
        <f>Tabla6112027344148556269768390971041111017243138455260[[#This Row],[Compromisos]]/Tabla6112027344148556269768390971041111017243138455260[[#This Row],[Apropiación]]</f>
        <v>0</v>
      </c>
      <c r="E13" s="20">
        <f>Tabla6112027344148556269768390971041111017243138455260[[#This Row],[Apropiación]]-Tabla6112027344148556269768390971041111017243138455260[[#This Row],[Compromisos]]</f>
        <v>2880898000</v>
      </c>
      <c r="F13" s="20">
        <v>0</v>
      </c>
      <c r="G13" s="21">
        <f>+Tabla6112027344148556269768390971041111017243138455260[[#This Row],[Giros]]/Tabla6112027344148556269768390971041111017243138455260[[#This Row],[Apropiación]]</f>
        <v>0</v>
      </c>
      <c r="H13" s="23">
        <v>0</v>
      </c>
      <c r="I13" s="4"/>
    </row>
    <row r="14" spans="1:11" x14ac:dyDescent="0.3">
      <c r="A14" s="19" t="s">
        <v>19</v>
      </c>
      <c r="B14" s="20">
        <v>1359500000</v>
      </c>
      <c r="C14" s="20">
        <v>513000000</v>
      </c>
      <c r="D14" s="21">
        <f>Tabla6112027344148556269768390971041111017243138455260[[#This Row],[Compromisos]]/Tabla6112027344148556269768390971041111017243138455260[[#This Row],[Apropiación]]</f>
        <v>0.37734461198970209</v>
      </c>
      <c r="E14" s="20">
        <f>Tabla6112027344148556269768390971041111017243138455260[[#This Row],[Apropiación]]-Tabla6112027344148556269768390971041111017243138455260[[#This Row],[Compromisos]]</f>
        <v>846500000</v>
      </c>
      <c r="F14" s="20">
        <v>0</v>
      </c>
      <c r="G14" s="21">
        <f>+Tabla6112027344148556269768390971041111017243138455260[[#This Row],[Giros]]/Tabla6112027344148556269768390971041111017243138455260[[#This Row],[Apropiación]]</f>
        <v>0</v>
      </c>
      <c r="H14" s="23">
        <v>0</v>
      </c>
    </row>
    <row r="15" spans="1:11" x14ac:dyDescent="0.3">
      <c r="A15" s="19" t="s">
        <v>20</v>
      </c>
      <c r="B15" s="20">
        <v>850000000</v>
      </c>
      <c r="C15" s="20">
        <v>470000000</v>
      </c>
      <c r="D15" s="21">
        <f>Tabla6112027344148556269768390971041111017243138455260[[#This Row],[Compromisos]]/Tabla6112027344148556269768390971041111017243138455260[[#This Row],[Apropiación]]</f>
        <v>0.55294117647058827</v>
      </c>
      <c r="E15" s="20">
        <f>Tabla6112027344148556269768390971041111017243138455260[[#This Row],[Apropiación]]-Tabla6112027344148556269768390971041111017243138455260[[#This Row],[Compromisos]]</f>
        <v>380000000</v>
      </c>
      <c r="F15" s="20">
        <v>0</v>
      </c>
      <c r="G15" s="21">
        <f>+Tabla6112027344148556269768390971041111017243138455260[[#This Row],[Giros]]/Tabla6112027344148556269768390971041111017243138455260[[#This Row],[Apropiación]]</f>
        <v>0</v>
      </c>
      <c r="H15" s="23">
        <v>0</v>
      </c>
    </row>
    <row r="16" spans="1:11" x14ac:dyDescent="0.3">
      <c r="A16" s="19" t="s">
        <v>21</v>
      </c>
      <c r="B16" s="20">
        <v>8888232000</v>
      </c>
      <c r="C16" s="20">
        <v>8582144635</v>
      </c>
      <c r="D16" s="21">
        <f>Tabla6112027344148556269768390971041111017243138455260[[#This Row],[Compromisos]]/Tabla6112027344148556269768390971041111017243138455260[[#This Row],[Apropiación]]</f>
        <v>0.96556262651559954</v>
      </c>
      <c r="E16" s="20">
        <f>Tabla6112027344148556269768390971041111017243138455260[[#This Row],[Apropiación]]-Tabla6112027344148556269768390971041111017243138455260[[#This Row],[Compromisos]]</f>
        <v>306087365</v>
      </c>
      <c r="F16" s="20">
        <v>0</v>
      </c>
      <c r="G16" s="21">
        <f>+Tabla6112027344148556269768390971041111017243138455260[[#This Row],[Giros]]/Tabla6112027344148556269768390971041111017243138455260[[#This Row],[Apropiación]]</f>
        <v>0</v>
      </c>
      <c r="H16" s="23">
        <v>0</v>
      </c>
    </row>
    <row r="17" spans="1:9" x14ac:dyDescent="0.3">
      <c r="A17" s="19" t="s">
        <v>22</v>
      </c>
      <c r="B17" s="20">
        <v>207000000</v>
      </c>
      <c r="C17" s="20">
        <v>207000000</v>
      </c>
      <c r="D17" s="21">
        <f>Tabla6112027344148556269768390971041111017243138455260[[#This Row],[Compromisos]]/Tabla6112027344148556269768390971041111017243138455260[[#This Row],[Apropiación]]</f>
        <v>1</v>
      </c>
      <c r="E17" s="20">
        <f>Tabla6112027344148556269768390971041111017243138455260[[#This Row],[Apropiación]]-Tabla6112027344148556269768390971041111017243138455260[[#This Row],[Compromisos]]</f>
        <v>0</v>
      </c>
      <c r="F17" s="20">
        <v>0</v>
      </c>
      <c r="G17" s="21">
        <f>+Tabla6112027344148556269768390971041111017243138455260[[#This Row],[Giros]]/Tabla6112027344148556269768390971041111017243138455260[[#This Row],[Apropiación]]</f>
        <v>0</v>
      </c>
      <c r="H17" s="23">
        <v>0</v>
      </c>
    </row>
    <row r="18" spans="1:9" x14ac:dyDescent="0.3">
      <c r="A18" s="19" t="s">
        <v>23</v>
      </c>
      <c r="B18" s="20">
        <v>1386222000</v>
      </c>
      <c r="C18" s="20">
        <v>0</v>
      </c>
      <c r="D18" s="21">
        <f>Tabla6112027344148556269768390971041111017243138455260[[#This Row],[Compromisos]]/Tabla6112027344148556269768390971041111017243138455260[[#This Row],[Apropiación]]</f>
        <v>0</v>
      </c>
      <c r="E18" s="20">
        <f>Tabla6112027344148556269768390971041111017243138455260[[#This Row],[Apropiación]]-Tabla6112027344148556269768390971041111017243138455260[[#This Row],[Compromisos]]</f>
        <v>1386222000</v>
      </c>
      <c r="F18" s="20">
        <v>0</v>
      </c>
      <c r="G18" s="21">
        <f>+Tabla6112027344148556269768390971041111017243138455260[[#This Row],[Giros]]/Tabla6112027344148556269768390971041111017243138455260[[#This Row],[Apropiación]]</f>
        <v>0</v>
      </c>
      <c r="H18" s="23">
        <v>0</v>
      </c>
    </row>
    <row r="19" spans="1:9" x14ac:dyDescent="0.3">
      <c r="A19" s="19" t="s">
        <v>24</v>
      </c>
      <c r="B19" s="20">
        <v>490250000</v>
      </c>
      <c r="C19" s="20">
        <v>0</v>
      </c>
      <c r="D19" s="21">
        <f>Tabla6112027344148556269768390971041111017243138455260[[#This Row],[Compromisos]]/Tabla6112027344148556269768390971041111017243138455260[[#This Row],[Apropiación]]</f>
        <v>0</v>
      </c>
      <c r="E19" s="20">
        <f>Tabla6112027344148556269768390971041111017243138455260[[#This Row],[Apropiación]]-Tabla6112027344148556269768390971041111017243138455260[[#This Row],[Compromisos]]</f>
        <v>490250000</v>
      </c>
      <c r="F19" s="20">
        <v>0</v>
      </c>
      <c r="G19" s="21">
        <f>+Tabla6112027344148556269768390971041111017243138455260[[#This Row],[Giros]]/Tabla6112027344148556269768390971041111017243138455260[[#This Row],[Apropiación]]</f>
        <v>0</v>
      </c>
      <c r="H19" s="23">
        <v>0</v>
      </c>
      <c r="I19" t="s">
        <v>2</v>
      </c>
    </row>
    <row r="20" spans="1:9" ht="24" x14ac:dyDescent="0.3">
      <c r="A20" s="19" t="s">
        <v>25</v>
      </c>
      <c r="B20" s="20">
        <v>6263573000</v>
      </c>
      <c r="C20" s="20">
        <v>6218773000</v>
      </c>
      <c r="D20" s="21">
        <f>Tabla6112027344148556269768390971041111017243138455260[[#This Row],[Compromisos]]/Tabla6112027344148556269768390971041111017243138455260[[#This Row],[Apropiación]]</f>
        <v>0.99284753286981731</v>
      </c>
      <c r="E20" s="20">
        <f>Tabla6112027344148556269768390971041111017243138455260[[#This Row],[Apropiación]]-Tabla6112027344148556269768390971041111017243138455260[[#This Row],[Compromisos]]</f>
        <v>44800000</v>
      </c>
      <c r="F20" s="20">
        <v>0</v>
      </c>
      <c r="G20" s="21">
        <f>+Tabla6112027344148556269768390971041111017243138455260[[#This Row],[Giros]]/Tabla6112027344148556269768390971041111017243138455260[[#This Row],[Apropiación]]</f>
        <v>0</v>
      </c>
      <c r="H20" s="23">
        <v>0</v>
      </c>
    </row>
    <row r="21" spans="1:9" x14ac:dyDescent="0.3">
      <c r="A21" s="19" t="s">
        <v>26</v>
      </c>
      <c r="B21" s="20">
        <v>1930000000</v>
      </c>
      <c r="C21" s="20">
        <v>458329567</v>
      </c>
      <c r="D21" s="21">
        <f>Tabla6112027344148556269768390971041111017243138455260[[#This Row],[Compromisos]]/Tabla6112027344148556269768390971041111017243138455260[[#This Row],[Apropiación]]</f>
        <v>0.23747645958549224</v>
      </c>
      <c r="E21" s="20">
        <f>Tabla6112027344148556269768390971041111017243138455260[[#This Row],[Apropiación]]-Tabla6112027344148556269768390971041111017243138455260[[#This Row],[Compromisos]]</f>
        <v>1471670433</v>
      </c>
      <c r="F21" s="20">
        <v>73196599</v>
      </c>
      <c r="G21" s="21">
        <f>+Tabla6112027344148556269768390971041111017243138455260[[#This Row],[Giros]]/Tabla6112027344148556269768390971041111017243138455260[[#This Row],[Apropiación]]</f>
        <v>3.7925698963730568E-2</v>
      </c>
      <c r="H21" s="20">
        <f>Tabla6112027344148556269768390971041111017243138455260[[#This Row],[Compromisos]]-Tabla6112027344148556269768390971041111017243138455260[[#This Row],[Giros]]</f>
        <v>385132968</v>
      </c>
      <c r="I21" s="24"/>
    </row>
    <row r="22" spans="1:9" x14ac:dyDescent="0.3">
      <c r="A22" s="19" t="s">
        <v>27</v>
      </c>
      <c r="B22" s="20">
        <v>2500000000</v>
      </c>
      <c r="C22" s="20">
        <v>829700000</v>
      </c>
      <c r="D22" s="21">
        <f>Tabla6112027344148556269768390971041111017243138455260[[#This Row],[Compromisos]]/Tabla6112027344148556269768390971041111017243138455260[[#This Row],[Apropiación]]</f>
        <v>0.33188000000000001</v>
      </c>
      <c r="E22" s="20">
        <f>Tabla6112027344148556269768390971041111017243138455260[[#This Row],[Apropiación]]-Tabla6112027344148556269768390971041111017243138455260[[#This Row],[Compromisos]]</f>
        <v>1670300000</v>
      </c>
      <c r="F22" s="20">
        <v>0</v>
      </c>
      <c r="G22" s="21">
        <f>+Tabla6112027344148556269768390971041111017243138455260[[#This Row],[Giros]]/Tabla6112027344148556269768390971041111017243138455260[[#This Row],[Apropiación]]</f>
        <v>0</v>
      </c>
      <c r="H22" s="23">
        <v>0</v>
      </c>
    </row>
    <row r="23" spans="1:9" ht="24" x14ac:dyDescent="0.3">
      <c r="A23" s="19" t="s">
        <v>28</v>
      </c>
      <c r="B23" s="20">
        <v>1144979000</v>
      </c>
      <c r="C23" s="20">
        <v>0</v>
      </c>
      <c r="D23" s="21">
        <f>Tabla6112027344148556269768390971041111017243138455260[[#This Row],[Compromisos]]/Tabla6112027344148556269768390971041111017243138455260[[#This Row],[Apropiación]]</f>
        <v>0</v>
      </c>
      <c r="E23" s="20">
        <f>Tabla6112027344148556269768390971041111017243138455260[[#This Row],[Apropiación]]-Tabla6112027344148556269768390971041111017243138455260[[#This Row],[Compromisos]]</f>
        <v>1144979000</v>
      </c>
      <c r="F23" s="20">
        <v>0</v>
      </c>
      <c r="G23" s="21">
        <f>+Tabla6112027344148556269768390971041111017243138455260[[#This Row],[Giros]]/Tabla6112027344148556269768390971041111017243138455260[[#This Row],[Apropiación]]</f>
        <v>0</v>
      </c>
      <c r="H23" s="23">
        <v>0</v>
      </c>
    </row>
    <row r="24" spans="1:9" x14ac:dyDescent="0.3">
      <c r="A24" s="19" t="s">
        <v>29</v>
      </c>
      <c r="B24" s="20">
        <v>848400000</v>
      </c>
      <c r="C24" s="20">
        <v>848400000</v>
      </c>
      <c r="D24" s="21">
        <f>Tabla6112027344148556269768390971041111017243138455260[[#This Row],[Compromisos]]/Tabla6112027344148556269768390971041111017243138455260[[#This Row],[Apropiación]]</f>
        <v>1</v>
      </c>
      <c r="E24" s="20">
        <f>Tabla6112027344148556269768390971041111017243138455260[[#This Row],[Apropiación]]-Tabla6112027344148556269768390971041111017243138455260[[#This Row],[Compromisos]]</f>
        <v>0</v>
      </c>
      <c r="F24" s="20">
        <v>0</v>
      </c>
      <c r="G24" s="21">
        <f>+Tabla6112027344148556269768390971041111017243138455260[[#This Row],[Giros]]/Tabla6112027344148556269768390971041111017243138455260[[#This Row],[Apropiación]]</f>
        <v>0</v>
      </c>
      <c r="H24" s="23">
        <v>0</v>
      </c>
    </row>
    <row r="25" spans="1:9" ht="24" x14ac:dyDescent="0.3">
      <c r="A25" s="19" t="s">
        <v>30</v>
      </c>
      <c r="B25" s="20">
        <v>1264200000</v>
      </c>
      <c r="C25" s="20">
        <v>30250000</v>
      </c>
      <c r="D25" s="21">
        <f>Tabla6112027344148556269768390971041111017243138455260[[#This Row],[Compromisos]]/Tabla6112027344148556269768390971041111017243138455260[[#This Row],[Apropiación]]</f>
        <v>2.3928175921531403E-2</v>
      </c>
      <c r="E25" s="20">
        <f>Tabla6112027344148556269768390971041111017243138455260[[#This Row],[Apropiación]]-Tabla6112027344148556269768390971041111017243138455260[[#This Row],[Compromisos]]</f>
        <v>1233950000</v>
      </c>
      <c r="F25" s="20">
        <v>0</v>
      </c>
      <c r="G25" s="21">
        <f>+Tabla6112027344148556269768390971041111017243138455260[[#This Row],[Giros]]/Tabla6112027344148556269768390971041111017243138455260[[#This Row],[Apropiación]]</f>
        <v>0</v>
      </c>
      <c r="H25" s="23">
        <v>0</v>
      </c>
    </row>
    <row r="26" spans="1:9" x14ac:dyDescent="0.3">
      <c r="A26" s="19" t="s">
        <v>31</v>
      </c>
      <c r="B26" s="20">
        <v>961606000</v>
      </c>
      <c r="C26" s="20">
        <v>0</v>
      </c>
      <c r="D26" s="21">
        <f>Tabla6112027344148556269768390971041111017243138455260[[#This Row],[Compromisos]]/Tabla6112027344148556269768390971041111017243138455260[[#This Row],[Apropiación]]</f>
        <v>0</v>
      </c>
      <c r="E26" s="20">
        <f>Tabla6112027344148556269768390971041111017243138455260[[#This Row],[Apropiación]]-Tabla6112027344148556269768390971041111017243138455260[[#This Row],[Compromisos]]</f>
        <v>961606000</v>
      </c>
      <c r="F26" s="20">
        <v>0</v>
      </c>
      <c r="G26" s="21">
        <f>+Tabla6112027344148556269768390971041111017243138455260[[#This Row],[Giros]]/Tabla6112027344148556269768390971041111017243138455260[[#This Row],[Apropiación]]</f>
        <v>0</v>
      </c>
      <c r="H26" s="23">
        <v>0</v>
      </c>
    </row>
    <row r="27" spans="1:9" x14ac:dyDescent="0.3">
      <c r="A27" s="19" t="s">
        <v>32</v>
      </c>
      <c r="B27" s="20">
        <v>1305000000</v>
      </c>
      <c r="C27" s="20">
        <v>0</v>
      </c>
      <c r="D27" s="21">
        <f>Tabla6112027344148556269768390971041111017243138455260[[#This Row],[Compromisos]]/Tabla6112027344148556269768390971041111017243138455260[[#This Row],[Apropiación]]</f>
        <v>0</v>
      </c>
      <c r="E27" s="20">
        <f>Tabla6112027344148556269768390971041111017243138455260[[#This Row],[Apropiación]]-Tabla6112027344148556269768390971041111017243138455260[[#This Row],[Compromisos]]</f>
        <v>1305000000</v>
      </c>
      <c r="F27" s="20">
        <v>0</v>
      </c>
      <c r="G27" s="21">
        <f>+Tabla6112027344148556269768390971041111017243138455260[[#This Row],[Giros]]/Tabla6112027344148556269768390971041111017243138455260[[#This Row],[Apropiación]]</f>
        <v>0</v>
      </c>
      <c r="H27" s="23">
        <v>0</v>
      </c>
    </row>
    <row r="28" spans="1:9" x14ac:dyDescent="0.3">
      <c r="A28" s="19" t="s">
        <v>33</v>
      </c>
      <c r="B28" s="20">
        <v>650264000</v>
      </c>
      <c r="C28" s="20">
        <v>0</v>
      </c>
      <c r="D28" s="21">
        <f>Tabla6112027344148556269768390971041111017243138455260[[#This Row],[Compromisos]]/Tabla6112027344148556269768390971041111017243138455260[[#This Row],[Apropiación]]</f>
        <v>0</v>
      </c>
      <c r="E28" s="20">
        <f>Tabla6112027344148556269768390971041111017243138455260[[#This Row],[Apropiación]]-Tabla6112027344148556269768390971041111017243138455260[[#This Row],[Compromisos]]</f>
        <v>650264000</v>
      </c>
      <c r="F28" s="20">
        <v>0</v>
      </c>
      <c r="G28" s="21">
        <f>+Tabla6112027344148556269768390971041111017243138455260[[#This Row],[Giros]]/Tabla6112027344148556269768390971041111017243138455260[[#This Row],[Apropiación]]</f>
        <v>0</v>
      </c>
      <c r="H28" s="23">
        <v>0</v>
      </c>
    </row>
    <row r="29" spans="1:9" x14ac:dyDescent="0.3">
      <c r="A29" s="19" t="s">
        <v>34</v>
      </c>
      <c r="B29" s="20">
        <v>4031654553</v>
      </c>
      <c r="C29" s="20">
        <v>0</v>
      </c>
      <c r="D29" s="21">
        <f>Tabla6112027344148556269768390971041111017243138455260[[#This Row],[Compromisos]]/Tabla6112027344148556269768390971041111017243138455260[[#This Row],[Apropiación]]</f>
        <v>0</v>
      </c>
      <c r="E29" s="20">
        <f>Tabla6112027344148556269768390971041111017243138455260[[#This Row],[Apropiación]]-Tabla6112027344148556269768390971041111017243138455260[[#This Row],[Compromisos]]</f>
        <v>4031654553</v>
      </c>
      <c r="F29" s="20">
        <v>0</v>
      </c>
      <c r="G29" s="21">
        <f>+Tabla6112027344148556269768390971041111017243138455260[[#This Row],[Giros]]/Tabla6112027344148556269768390971041111017243138455260[[#This Row],[Apropiación]]</f>
        <v>0</v>
      </c>
      <c r="H29" s="23">
        <v>0</v>
      </c>
    </row>
    <row r="30" spans="1:9" ht="24" x14ac:dyDescent="0.3">
      <c r="A30" s="19" t="s">
        <v>35</v>
      </c>
      <c r="B30" s="20">
        <v>1487748000</v>
      </c>
      <c r="C30" s="20">
        <v>1417748000</v>
      </c>
      <c r="D30" s="21">
        <f>Tabla6112027344148556269768390971041111017243138455260[[#This Row],[Compromisos]]/Tabla6112027344148556269768390971041111017243138455260[[#This Row],[Apropiación]]</f>
        <v>0.95294902093634137</v>
      </c>
      <c r="E30" s="20">
        <f>Tabla6112027344148556269768390971041111017243138455260[[#This Row],[Apropiación]]-Tabla6112027344148556269768390971041111017243138455260[[#This Row],[Compromisos]]</f>
        <v>70000000</v>
      </c>
      <c r="F30" s="20">
        <v>0</v>
      </c>
      <c r="G30" s="21">
        <f>+Tabla6112027344148556269768390971041111017243138455260[[#This Row],[Giros]]/Tabla6112027344148556269768390971041111017243138455260[[#This Row],[Apropiación]]</f>
        <v>0</v>
      </c>
      <c r="H30" s="23">
        <v>0</v>
      </c>
    </row>
    <row r="31" spans="1:9" x14ac:dyDescent="0.3">
      <c r="A31" s="19" t="s">
        <v>36</v>
      </c>
      <c r="B31" s="20">
        <v>1100000000</v>
      </c>
      <c r="C31" s="20">
        <v>0</v>
      </c>
      <c r="D31" s="21">
        <f>Tabla6112027344148556269768390971041111017243138455260[[#This Row],[Compromisos]]/Tabla6112027344148556269768390971041111017243138455260[[#This Row],[Apropiación]]</f>
        <v>0</v>
      </c>
      <c r="E31" s="20">
        <f>Tabla6112027344148556269768390971041111017243138455260[[#This Row],[Apropiación]]-Tabla6112027344148556269768390971041111017243138455260[[#This Row],[Compromisos]]</f>
        <v>1100000000</v>
      </c>
      <c r="F31" s="20">
        <v>0</v>
      </c>
      <c r="G31" s="21">
        <f>+Tabla6112027344148556269768390971041111017243138455260[[#This Row],[Giros]]/Tabla6112027344148556269768390971041111017243138455260[[#This Row],[Apropiación]]</f>
        <v>0</v>
      </c>
      <c r="H31" s="23">
        <v>0</v>
      </c>
    </row>
    <row r="32" spans="1:9" x14ac:dyDescent="0.3">
      <c r="A32" s="19" t="s">
        <v>37</v>
      </c>
      <c r="B32" s="20">
        <v>966000000</v>
      </c>
      <c r="C32" s="20">
        <v>204000000</v>
      </c>
      <c r="D32" s="21">
        <f>Tabla6112027344148556269768390971041111017243138455260[[#This Row],[Compromisos]]/Tabla6112027344148556269768390971041111017243138455260[[#This Row],[Apropiación]]</f>
        <v>0.21118012422360249</v>
      </c>
      <c r="E32" s="20">
        <f>Tabla6112027344148556269768390971041111017243138455260[[#This Row],[Apropiación]]-Tabla6112027344148556269768390971041111017243138455260[[#This Row],[Compromisos]]</f>
        <v>762000000</v>
      </c>
      <c r="F32" s="20">
        <v>0</v>
      </c>
      <c r="G32" s="21">
        <f>+Tabla6112027344148556269768390971041111017243138455260[[#This Row],[Giros]]/Tabla6112027344148556269768390971041111017243138455260[[#This Row],[Apropiación]]</f>
        <v>0</v>
      </c>
      <c r="H32" s="23">
        <v>0</v>
      </c>
    </row>
    <row r="33" spans="1:13" x14ac:dyDescent="0.3">
      <c r="A33" s="19" t="s">
        <v>38</v>
      </c>
      <c r="B33" s="20">
        <v>1992000000</v>
      </c>
      <c r="C33" s="20">
        <v>1686000000</v>
      </c>
      <c r="D33" s="21">
        <f>Tabla6112027344148556269768390971041111017243138455260[[#This Row],[Compromisos]]/Tabla6112027344148556269768390971041111017243138455260[[#This Row],[Apropiación]]</f>
        <v>0.84638554216867468</v>
      </c>
      <c r="E33" s="20">
        <f>Tabla6112027344148556269768390971041111017243138455260[[#This Row],[Apropiación]]-Tabla6112027344148556269768390971041111017243138455260[[#This Row],[Compromisos]]</f>
        <v>306000000</v>
      </c>
      <c r="F33" s="20">
        <v>0</v>
      </c>
      <c r="G33" s="21">
        <f>+Tabla6112027344148556269768390971041111017243138455260[[#This Row],[Giros]]/Tabla6112027344148556269768390971041111017243138455260[[#This Row],[Apropiación]]</f>
        <v>0</v>
      </c>
      <c r="H33" s="23">
        <v>0</v>
      </c>
    </row>
    <row r="34" spans="1:13" x14ac:dyDescent="0.3">
      <c r="A34" s="19" t="s">
        <v>39</v>
      </c>
      <c r="B34" s="20">
        <v>841000000</v>
      </c>
      <c r="C34" s="20">
        <v>753951900</v>
      </c>
      <c r="D34" s="21">
        <f>Tabla6112027344148556269768390971041111017243138455260[[#This Row],[Compromisos]]/Tabla6112027344148556269768390971041111017243138455260[[#This Row],[Apropiación]]</f>
        <v>0.89649453032104642</v>
      </c>
      <c r="E34" s="20">
        <f>Tabla6112027344148556269768390971041111017243138455260[[#This Row],[Apropiación]]-Tabla6112027344148556269768390971041111017243138455260[[#This Row],[Compromisos]]</f>
        <v>87048100</v>
      </c>
      <c r="F34" s="20">
        <v>167519862</v>
      </c>
      <c r="G34" s="21">
        <f>+Tabla6112027344148556269768390971041111017243138455260[[#This Row],[Giros]]/Tabla6112027344148556269768390971041111017243138455260[[#This Row],[Apropiación]]</f>
        <v>0.19919127467300832</v>
      </c>
      <c r="H34" s="20">
        <f>Tabla6112027344148556269768390971041111017243138455260[[#This Row],[Compromisos]]-Tabla6112027344148556269768390971041111017243138455260[[#This Row],[Giros]]</f>
        <v>586432038</v>
      </c>
    </row>
    <row r="35" spans="1:13" x14ac:dyDescent="0.3">
      <c r="A35" s="19" t="s">
        <v>40</v>
      </c>
      <c r="B35" s="20">
        <v>850000000</v>
      </c>
      <c r="C35" s="20">
        <v>34760000</v>
      </c>
      <c r="D35" s="21">
        <f>Tabla6112027344148556269768390971041111017243138455260[[#This Row],[Compromisos]]/Tabla6112027344148556269768390971041111017243138455260[[#This Row],[Apropiación]]</f>
        <v>4.0894117647058824E-2</v>
      </c>
      <c r="E35" s="20">
        <f>Tabla6112027344148556269768390971041111017243138455260[[#This Row],[Apropiación]]-Tabla6112027344148556269768390971041111017243138455260[[#This Row],[Compromisos]]</f>
        <v>815240000</v>
      </c>
      <c r="F35" s="20">
        <v>0</v>
      </c>
      <c r="G35" s="21">
        <f>+Tabla6112027344148556269768390971041111017243138455260[[#This Row],[Giros]]/Tabla6112027344148556269768390971041111017243138455260[[#This Row],[Apropiación]]</f>
        <v>0</v>
      </c>
      <c r="H35" s="23">
        <v>0</v>
      </c>
    </row>
    <row r="36" spans="1:13" x14ac:dyDescent="0.3">
      <c r="A36" s="19" t="s">
        <v>41</v>
      </c>
      <c r="B36" s="20">
        <v>500000000</v>
      </c>
      <c r="C36" s="20">
        <v>0</v>
      </c>
      <c r="D36" s="21">
        <f>Tabla6112027344148556269768390971041111017243138455260[[#This Row],[Compromisos]]/Tabla6112027344148556269768390971041111017243138455260[[#This Row],[Apropiación]]</f>
        <v>0</v>
      </c>
      <c r="E36" s="20">
        <f>Tabla6112027344148556269768390971041111017243138455260[[#This Row],[Apropiación]]-Tabla6112027344148556269768390971041111017243138455260[[#This Row],[Compromisos]]</f>
        <v>500000000</v>
      </c>
      <c r="F36" s="20">
        <v>0</v>
      </c>
      <c r="G36" s="21">
        <f>+Tabla6112027344148556269768390971041111017243138455260[[#This Row],[Giros]]/Tabla6112027344148556269768390971041111017243138455260[[#This Row],[Apropiación]]</f>
        <v>0</v>
      </c>
      <c r="H36" s="23">
        <v>0</v>
      </c>
    </row>
    <row r="37" spans="1:13" ht="24" x14ac:dyDescent="0.3">
      <c r="A37" s="19" t="s">
        <v>42</v>
      </c>
      <c r="B37" s="20">
        <v>250000000</v>
      </c>
      <c r="C37" s="20">
        <v>0</v>
      </c>
      <c r="D37" s="21">
        <f>Tabla6112027344148556269768390971041111017243138455260[[#This Row],[Compromisos]]/Tabla6112027344148556269768390971041111017243138455260[[#This Row],[Apropiación]]</f>
        <v>0</v>
      </c>
      <c r="E37" s="20">
        <f>Tabla6112027344148556269768390971041111017243138455260[[#This Row],[Apropiación]]-Tabla6112027344148556269768390971041111017243138455260[[#This Row],[Compromisos]]</f>
        <v>250000000</v>
      </c>
      <c r="F37" s="20">
        <v>0</v>
      </c>
      <c r="G37" s="21">
        <f>+Tabla6112027344148556269768390971041111017243138455260[[#This Row],[Giros]]/Tabla6112027344148556269768390971041111017243138455260[[#This Row],[Apropiación]]</f>
        <v>0</v>
      </c>
      <c r="H37" s="23">
        <v>0</v>
      </c>
    </row>
    <row r="38" spans="1:13" ht="24" x14ac:dyDescent="0.3">
      <c r="A38" s="19" t="s">
        <v>43</v>
      </c>
      <c r="B38" s="20">
        <v>4197827000</v>
      </c>
      <c r="C38" s="20">
        <v>300481119</v>
      </c>
      <c r="D38" s="21">
        <f>Tabla6112027344148556269768390971041111017243138455260[[#This Row],[Compromisos]]/Tabla6112027344148556269768390971041111017243138455260[[#This Row],[Apropiación]]</f>
        <v>7.1580157781633208E-2</v>
      </c>
      <c r="E38" s="20">
        <f>Tabla6112027344148556269768390971041111017243138455260[[#This Row],[Apropiación]]-Tabla6112027344148556269768390971041111017243138455260[[#This Row],[Compromisos]]</f>
        <v>3897345881</v>
      </c>
      <c r="F38" s="20">
        <v>0</v>
      </c>
      <c r="G38" s="21">
        <f>+Tabla6112027344148556269768390971041111017243138455260[[#This Row],[Giros]]/Tabla6112027344148556269768390971041111017243138455260[[#This Row],[Apropiación]]</f>
        <v>0</v>
      </c>
      <c r="H38" s="20">
        <f>Tabla6112027344148556269768390971041111017243138455260[[#This Row],[Compromisos]]-Tabla6112027344148556269768390971041111017243138455260[[#This Row],[Giros]]</f>
        <v>300481119</v>
      </c>
    </row>
    <row r="39" spans="1:13" ht="24" x14ac:dyDescent="0.3">
      <c r="A39" s="19" t="s">
        <v>44</v>
      </c>
      <c r="B39" s="20">
        <v>3883000000</v>
      </c>
      <c r="C39" s="20">
        <v>239290284</v>
      </c>
      <c r="D39" s="21">
        <f>Tabla6112027344148556269768390971041111017243138455260[[#This Row],[Compromisos]]/Tabla6112027344148556269768390971041111017243138455260[[#This Row],[Apropiación]]</f>
        <v>6.1625105330929693E-2</v>
      </c>
      <c r="E39" s="20">
        <f>Tabla6112027344148556269768390971041111017243138455260[[#This Row],[Apropiación]]-Tabla6112027344148556269768390971041111017243138455260[[#This Row],[Compromisos]]</f>
        <v>3643709716</v>
      </c>
      <c r="F39" s="20">
        <v>81734836</v>
      </c>
      <c r="G39" s="21">
        <f>+Tabla6112027344148556269768390971041111017243138455260[[#This Row],[Giros]]/Tabla6112027344148556269768390971041111017243138455260[[#This Row],[Apropiación]]</f>
        <v>2.1049404069018798E-2</v>
      </c>
      <c r="H39" s="20">
        <f>Tabla6112027344148556269768390971041111017243138455260[[#This Row],[Compromisos]]-Tabla6112027344148556269768390971041111017243138455260[[#This Row],[Giros]]</f>
        <v>157555448</v>
      </c>
    </row>
    <row r="40" spans="1:13" ht="24" x14ac:dyDescent="0.3">
      <c r="A40" s="19" t="s">
        <v>45</v>
      </c>
      <c r="B40" s="20">
        <v>2964000000</v>
      </c>
      <c r="C40" s="20">
        <v>1983469720</v>
      </c>
      <c r="D40" s="21">
        <f>Tabla6112027344148556269768390971041111017243138455260[[#This Row],[Compromisos]]/Tabla6112027344148556269768390971041111017243138455260[[#This Row],[Apropiación]]</f>
        <v>0.6691868151147099</v>
      </c>
      <c r="E40" s="20">
        <f>Tabla6112027344148556269768390971041111017243138455260[[#This Row],[Apropiación]]-Tabla6112027344148556269768390971041111017243138455260[[#This Row],[Compromisos]]</f>
        <v>980530280</v>
      </c>
      <c r="F40" s="20">
        <v>770139330</v>
      </c>
      <c r="G40" s="21">
        <f>+Tabla6112027344148556269768390971041111017243138455260[[#This Row],[Giros]]/Tabla6112027344148556269768390971041111017243138455260[[#This Row],[Apropiación]]</f>
        <v>0.25983108299595142</v>
      </c>
      <c r="H40" s="20">
        <f>Tabla6112027344148556269768390971041111017243138455260[[#This Row],[Compromisos]]-Tabla6112027344148556269768390971041111017243138455260[[#This Row],[Giros]]</f>
        <v>1213330390</v>
      </c>
    </row>
    <row r="41" spans="1:13" ht="36" x14ac:dyDescent="0.3">
      <c r="A41" s="19" t="s">
        <v>46</v>
      </c>
      <c r="B41" s="20">
        <v>8266000000</v>
      </c>
      <c r="C41" s="20">
        <v>7283958131</v>
      </c>
      <c r="D41" s="21">
        <f>Tabla6112027344148556269768390971041111017243138455260[[#This Row],[Compromisos]]/Tabla6112027344148556269768390971041111017243138455260[[#This Row],[Apropiación]]</f>
        <v>0.88119503157512702</v>
      </c>
      <c r="E41" s="20">
        <f>Tabla6112027344148556269768390971041111017243138455260[[#This Row],[Apropiación]]-Tabla6112027344148556269768390971041111017243138455260[[#This Row],[Compromisos]]</f>
        <v>982041869</v>
      </c>
      <c r="F41" s="20">
        <v>2783384696</v>
      </c>
      <c r="G41" s="21">
        <f>+Tabla6112027344148556269768390971041111017243138455260[[#This Row],[Giros]]/Tabla6112027344148556269768390971041111017243138455260[[#This Row],[Apropiación]]</f>
        <v>0.33672691700943624</v>
      </c>
      <c r="H41" s="20">
        <f>Tabla6112027344148556269768390971041111017243138455260[[#This Row],[Compromisos]]-Tabla6112027344148556269768390971041111017243138455260[[#This Row],[Giros]]</f>
        <v>4500573435</v>
      </c>
    </row>
    <row r="42" spans="1:13" s="12" customFormat="1" x14ac:dyDescent="0.3">
      <c r="A42" s="25" t="s">
        <v>1</v>
      </c>
      <c r="B42" s="26">
        <v>84266532581</v>
      </c>
      <c r="C42" s="26">
        <f>+SUM(C12:C41)</f>
        <v>48395750530</v>
      </c>
      <c r="D42" s="27">
        <f>Tabla6112027344148556269768390971041111017243138455260[[#This Row],[Compromisos]]/Tabla6112027344148556269768390971041111017243138455260[[#This Row],[Apropiación]]</f>
        <v>0.57431757362841862</v>
      </c>
      <c r="E42" s="26">
        <f>Tabla6112027344148556269768390971041111017243138455260[[#This Row],[Apropiación]]-Tabla6112027344148556269768390971041111017243138455260[[#This Row],[Compromisos]]</f>
        <v>35870782051</v>
      </c>
      <c r="F42" s="26">
        <f>+SUM(F12:F41)</f>
        <v>16703412804</v>
      </c>
      <c r="G42" s="27">
        <f>+Tabla6112027344148556269768390971041111017243138455260[[#This Row],[Giros]]/Tabla6112027344148556269768390971041111017243138455260[[#This Row],[Apropiación]]</f>
        <v>0.19822119520515555</v>
      </c>
      <c r="H42" s="26">
        <f>Tabla6112027344148556269768390971041111017243138455260[[#This Row],[Compromisos]]-Tabla6112027344148556269768390971041111017243138455260[[#This Row],[Giros]]</f>
        <v>31692337726</v>
      </c>
    </row>
    <row r="43" spans="1:13" x14ac:dyDescent="0.3">
      <c r="A43" s="28"/>
      <c r="B43" s="29"/>
      <c r="C43" s="29"/>
      <c r="D43" s="30"/>
      <c r="E43" s="31"/>
      <c r="F43" s="32"/>
      <c r="G43" s="33"/>
      <c r="H43" s="34"/>
    </row>
    <row r="44" spans="1:13" hidden="1" x14ac:dyDescent="0.3">
      <c r="A44" s="113" t="s">
        <v>47</v>
      </c>
      <c r="B44" s="114"/>
      <c r="C44" s="114"/>
      <c r="D44" s="114"/>
      <c r="E44" s="114"/>
      <c r="F44" s="114"/>
      <c r="G44" s="114"/>
      <c r="H44" s="114"/>
      <c r="I44" s="114"/>
      <c r="J44" s="114"/>
      <c r="K44" s="35"/>
      <c r="M44" s="9"/>
    </row>
    <row r="45" spans="1:13" hidden="1" x14ac:dyDescent="0.3">
      <c r="M45" s="9"/>
    </row>
    <row r="46" spans="1:13" hidden="1" x14ac:dyDescent="0.3">
      <c r="A46" s="115" t="s">
        <v>48</v>
      </c>
      <c r="B46" s="115"/>
      <c r="C46" s="115"/>
      <c r="D46" s="115"/>
      <c r="E46" s="115"/>
      <c r="F46" s="115"/>
      <c r="G46" s="115"/>
      <c r="M46" s="24"/>
    </row>
    <row r="47" spans="1:13" hidden="1" x14ac:dyDescent="0.3">
      <c r="A47" s="36" t="s">
        <v>4</v>
      </c>
      <c r="B47" s="36" t="s">
        <v>5</v>
      </c>
      <c r="C47" s="36" t="s">
        <v>6</v>
      </c>
      <c r="D47" s="36" t="s">
        <v>7</v>
      </c>
      <c r="E47" s="37" t="s">
        <v>9</v>
      </c>
      <c r="F47" s="38" t="s">
        <v>16</v>
      </c>
      <c r="G47" s="36" t="s">
        <v>11</v>
      </c>
      <c r="J47" s="24"/>
    </row>
    <row r="48" spans="1:13" hidden="1" x14ac:dyDescent="0.3">
      <c r="A48" s="39" t="s">
        <v>49</v>
      </c>
      <c r="B48" s="40">
        <v>242241923</v>
      </c>
      <c r="C48" s="24">
        <v>241936966</v>
      </c>
      <c r="D48" s="41">
        <f>C48/B48</f>
        <v>0.99874110560127938</v>
      </c>
      <c r="E48" s="9">
        <v>205218148</v>
      </c>
      <c r="F48" s="41">
        <f>Tabla48142128354249566370778491981051121118253239465380[[#This Row],[Giros]]/Tabla48142128354249566370778491981051121118253239465380[[#This Row],[Compromisos]]</f>
        <v>0.84822981536438713</v>
      </c>
      <c r="G48" s="42">
        <f>Tabla48142128354249566370778491981051121118253239465380[[#This Row],[Compromisos]]-Tabla48142128354249566370778491981051121118253239465380[[#This Row],[Giros]]</f>
        <v>36718818</v>
      </c>
      <c r="I48" s="24"/>
      <c r="J48" s="24"/>
    </row>
    <row r="49" spans="1:13" hidden="1" x14ac:dyDescent="0.3">
      <c r="A49" s="39" t="s">
        <v>50</v>
      </c>
      <c r="B49" s="40">
        <v>8719261</v>
      </c>
      <c r="C49" s="24">
        <v>8524130</v>
      </c>
      <c r="D49" s="41">
        <f>C49/B49</f>
        <v>0.97762069514836181</v>
      </c>
      <c r="E49" s="9">
        <v>3803200</v>
      </c>
      <c r="F49" s="41">
        <f>Tabla48142128354249566370778491981051121118253239465380[[#This Row],[Giros]]/Tabla48142128354249566370778491981051121118253239465380[[#This Row],[Compromisos]]</f>
        <v>0.44616869991424346</v>
      </c>
      <c r="G49" s="42">
        <f>Tabla48142128354249566370778491981051121118253239465380[[#This Row],[Compromisos]]-Tabla48142128354249566370778491981051121118253239465380[[#This Row],[Giros]]</f>
        <v>4720930</v>
      </c>
      <c r="J49" s="24"/>
    </row>
    <row r="50" spans="1:13" hidden="1" x14ac:dyDescent="0.3">
      <c r="A50" s="43" t="s">
        <v>1</v>
      </c>
      <c r="B50" s="44">
        <f>SUM(B48:B49)</f>
        <v>250961184</v>
      </c>
      <c r="C50" s="44">
        <f>SUM(C48:C49)</f>
        <v>250461096</v>
      </c>
      <c r="D50" s="45">
        <f>C50/B50</f>
        <v>0.99800730936940429</v>
      </c>
      <c r="E50" s="46">
        <f>SUM(E48:E49)</f>
        <v>209021348</v>
      </c>
      <c r="F50" s="45">
        <f>Tabla48142128354249566370778491981051121118253239465380[[#This Row],[Giros]]/Tabla48142128354249566370778491981051121118253239465380[[#This Row],[Compromisos]]</f>
        <v>0.83454616839974216</v>
      </c>
      <c r="G50" s="44">
        <f>SUM(G48:G49)</f>
        <v>41439748</v>
      </c>
      <c r="J50" s="24"/>
    </row>
    <row r="51" spans="1:13" hidden="1" x14ac:dyDescent="0.3">
      <c r="A51" s="39"/>
      <c r="B51" s="39"/>
      <c r="C51" s="39"/>
      <c r="D51" s="39"/>
      <c r="E51" s="47"/>
      <c r="F51" s="39"/>
      <c r="G51" s="48"/>
      <c r="M51" s="24"/>
    </row>
    <row r="52" spans="1:13" hidden="1" x14ac:dyDescent="0.3">
      <c r="A52" s="115" t="s">
        <v>51</v>
      </c>
      <c r="B52" s="115"/>
      <c r="C52" s="115"/>
      <c r="D52" s="115"/>
      <c r="E52" s="115"/>
      <c r="F52" s="115"/>
      <c r="G52" s="115"/>
      <c r="M52" s="9"/>
    </row>
    <row r="53" spans="1:13" hidden="1" x14ac:dyDescent="0.3">
      <c r="A53" s="36" t="s">
        <v>4</v>
      </c>
      <c r="B53" s="36" t="s">
        <v>5</v>
      </c>
      <c r="C53" s="36" t="s">
        <v>6</v>
      </c>
      <c r="D53" s="36" t="s">
        <v>7</v>
      </c>
      <c r="E53" s="37" t="s">
        <v>9</v>
      </c>
      <c r="F53" s="38" t="s">
        <v>16</v>
      </c>
      <c r="G53" s="36" t="s">
        <v>11</v>
      </c>
      <c r="J53" s="24"/>
    </row>
    <row r="54" spans="1:13" hidden="1" x14ac:dyDescent="0.3">
      <c r="A54" s="39" t="s">
        <v>49</v>
      </c>
      <c r="B54" s="40">
        <v>48916901215</v>
      </c>
      <c r="C54" s="24">
        <v>48803007586</v>
      </c>
      <c r="D54" s="41">
        <f>C54/B54</f>
        <v>0.99767169166134595</v>
      </c>
      <c r="E54" s="24">
        <v>24940902882</v>
      </c>
      <c r="F54" s="41">
        <f>Tabla489152229364350576471788592991061131219263340475488[[#This Row],[Giros]]/Tabla489152229364350576471788592991061131219263340475488[[#This Row],[Apropiación]]</f>
        <v>0.50986269085974034</v>
      </c>
      <c r="G54" s="42">
        <f>Tabla489152229364350576471788592991061131219263340475488[[#This Row],[Compromisos]]-Tabla489152229364350576471788592991061131219263340475488[[#This Row],[Giros]]</f>
        <v>23862104704</v>
      </c>
    </row>
    <row r="55" spans="1:13" hidden="1" x14ac:dyDescent="0.3">
      <c r="A55" s="39" t="s">
        <v>50</v>
      </c>
      <c r="B55" s="40">
        <v>14704840331</v>
      </c>
      <c r="C55" s="9">
        <v>14691005094</v>
      </c>
      <c r="D55" s="41">
        <f>C55/B55</f>
        <v>0.99905913721682282</v>
      </c>
      <c r="E55" s="9">
        <v>10127179414</v>
      </c>
      <c r="F55" s="41">
        <f>Tabla489152229364350576471788592991061131219263340475488[[#This Row],[Giros]]/Tabla489152229364350576471788592991061131219263340475488[[#This Row],[Apropiación]]</f>
        <v>0.6886969994941321</v>
      </c>
      <c r="G55" s="42">
        <f>Tabla489152229364350576471788592991061131219263340475488[[#This Row],[Compromisos]]-Tabla489152229364350576471788592991061131219263340475488[[#This Row],[Giros]]</f>
        <v>4563825680</v>
      </c>
    </row>
    <row r="56" spans="1:13" hidden="1" x14ac:dyDescent="0.3">
      <c r="A56" s="43" t="s">
        <v>1</v>
      </c>
      <c r="B56" s="44">
        <f>SUM(B54:B55)</f>
        <v>63621741546</v>
      </c>
      <c r="C56" s="44">
        <f>SUM(C54:C55)</f>
        <v>63494012680</v>
      </c>
      <c r="D56" s="45">
        <f>C56/B56</f>
        <v>0.99799237080129832</v>
      </c>
      <c r="E56" s="46">
        <f>SUM(E54:E55)</f>
        <v>35068082296</v>
      </c>
      <c r="F56" s="45">
        <f>Tabla489152229364350576471788592991061131219263340475488[[#This Row],[Giros]]/Tabla489152229364350576471788592991061131219263340475488[[#This Row],[Apropiación]]</f>
        <v>0.55119651621993027</v>
      </c>
      <c r="G56" s="44">
        <f>SUM(G54:G55)</f>
        <v>28425930384</v>
      </c>
    </row>
    <row r="57" spans="1:13" hidden="1" x14ac:dyDescent="0.3">
      <c r="E57" s="49"/>
      <c r="F57" s="10"/>
      <c r="G57" s="10"/>
    </row>
    <row r="59" spans="1:13" x14ac:dyDescent="0.3">
      <c r="A59" s="109" t="s">
        <v>52</v>
      </c>
      <c r="B59" s="107"/>
      <c r="C59" s="107"/>
      <c r="D59" s="107"/>
      <c r="E59" s="107"/>
      <c r="F59" s="107"/>
      <c r="G59" s="107"/>
    </row>
    <row r="60" spans="1:13" ht="15" thickBot="1" x14ac:dyDescent="0.35">
      <c r="F60" s="108"/>
      <c r="G60" s="108"/>
      <c r="H60" s="108"/>
    </row>
    <row r="61" spans="1:13" ht="15" thickBot="1" x14ac:dyDescent="0.35">
      <c r="A61" s="116" t="s">
        <v>53</v>
      </c>
      <c r="B61" s="117"/>
      <c r="C61" s="117"/>
      <c r="D61" s="117"/>
      <c r="E61" s="117"/>
      <c r="F61" s="117"/>
      <c r="G61" s="118"/>
    </row>
    <row r="62" spans="1:13" ht="15" thickBot="1" x14ac:dyDescent="0.35">
      <c r="A62" s="50" t="s">
        <v>4</v>
      </c>
      <c r="B62" s="51" t="s">
        <v>5</v>
      </c>
      <c r="C62" s="51" t="s">
        <v>6</v>
      </c>
      <c r="D62" s="51" t="s">
        <v>7</v>
      </c>
      <c r="E62" s="52" t="s">
        <v>9</v>
      </c>
      <c r="F62" s="53" t="s">
        <v>10</v>
      </c>
      <c r="G62" s="54" t="s">
        <v>11</v>
      </c>
    </row>
    <row r="63" spans="1:13" x14ac:dyDescent="0.3">
      <c r="A63" s="55" t="s">
        <v>54</v>
      </c>
      <c r="B63" s="22">
        <f>B42</f>
        <v>84266532581</v>
      </c>
      <c r="C63" s="22">
        <f>C42</f>
        <v>48395750530</v>
      </c>
      <c r="D63" s="30">
        <f>C63/B63</f>
        <v>0.57431757362841862</v>
      </c>
      <c r="E63" s="22">
        <f>F42</f>
        <v>16703412804</v>
      </c>
      <c r="F63" s="30">
        <f>+Tabla48101623303744515865727986931001071141320273441485589[[#This Row],[Giros]]/Tabla48101623303744515865727986931001071141320273441485589[[#This Row],[Apropiación]]</f>
        <v>0.19822119520515555</v>
      </c>
      <c r="G63" s="56">
        <f>Tabla48101623303744515865727986931001071141320273441485589[[#This Row],[Compromisos]]-Tabla48101623303744515865727986931001071141320273441485589[[#This Row],[Giros]]</f>
        <v>31692337726</v>
      </c>
    </row>
    <row r="64" spans="1:13" x14ac:dyDescent="0.3">
      <c r="A64" s="55" t="s">
        <v>55</v>
      </c>
      <c r="B64" s="22">
        <f>B8</f>
        <v>1805000000</v>
      </c>
      <c r="C64" s="22">
        <f>C8</f>
        <v>1422080429</v>
      </c>
      <c r="D64" s="30">
        <f>C64/B64</f>
        <v>0.78785619335180057</v>
      </c>
      <c r="E64" s="22">
        <f>F8</f>
        <v>630084711</v>
      </c>
      <c r="F64" s="30">
        <f>+Tabla48101623303744515865727986931001071141320273441485589[[#This Row],[Giros]]/Tabla48101623303744515865727986931001071141320273441485589[[#This Row],[Apropiación]]</f>
        <v>0.34907740221606648</v>
      </c>
      <c r="G64" s="56">
        <f>Tabla48101623303744515865727986931001071141320273441485589[[#This Row],[Compromisos]]-Tabla48101623303744515865727986931001071141320273441485589[[#This Row],[Giros]]</f>
        <v>791995718</v>
      </c>
      <c r="J64" s="57"/>
    </row>
    <row r="65" spans="1:12" ht="15" thickBot="1" x14ac:dyDescent="0.35">
      <c r="A65" s="58" t="s">
        <v>1</v>
      </c>
      <c r="B65" s="142">
        <f>SUM(B63:B64)</f>
        <v>86071532581</v>
      </c>
      <c r="C65" s="142">
        <f>C63+C64</f>
        <v>49817830959</v>
      </c>
      <c r="D65" s="71">
        <f>C65/B65</f>
        <v>0.57879567686467703</v>
      </c>
      <c r="E65" s="142">
        <f>SUM(E63:E64)</f>
        <v>17333497515</v>
      </c>
      <c r="F65" s="71">
        <f>+Tabla48101623303744515865727986931001071141320273441485589[[#This Row],[Giros]]/Tabla48101623303744515865727986931001071141320273441485589[[#This Row],[Apropiación]]</f>
        <v>0.20138479001390885</v>
      </c>
      <c r="G65" s="143">
        <f>SUM(G63:G64)</f>
        <v>32484333444</v>
      </c>
    </row>
    <row r="66" spans="1:12" ht="15" thickBot="1" x14ac:dyDescent="0.35">
      <c r="A66" s="12"/>
      <c r="B66" s="13"/>
      <c r="C66" s="13"/>
      <c r="D66" s="59"/>
      <c r="E66" s="60"/>
      <c r="F66" s="30"/>
      <c r="G66" s="13"/>
    </row>
    <row r="67" spans="1:12" x14ac:dyDescent="0.3">
      <c r="A67" s="136" t="s">
        <v>56</v>
      </c>
      <c r="B67" s="137"/>
      <c r="C67" s="137"/>
      <c r="D67" s="137"/>
      <c r="E67" s="137"/>
      <c r="F67" s="137"/>
      <c r="G67" s="137"/>
      <c r="H67" s="138"/>
    </row>
    <row r="68" spans="1:12" ht="15" thickBot="1" x14ac:dyDescent="0.35">
      <c r="A68" s="139"/>
      <c r="B68" s="140"/>
      <c r="C68" s="140"/>
      <c r="D68" s="140"/>
      <c r="E68" s="140"/>
      <c r="F68" s="140"/>
      <c r="G68" s="140"/>
      <c r="H68" s="141"/>
    </row>
    <row r="69" spans="1:12" hidden="1" x14ac:dyDescent="0.3">
      <c r="A69" s="134" t="s">
        <v>57</v>
      </c>
      <c r="B69" s="135"/>
      <c r="C69" s="135"/>
      <c r="D69" s="135"/>
      <c r="E69" s="135"/>
      <c r="F69" s="135"/>
      <c r="G69" s="135"/>
    </row>
    <row r="70" spans="1:12" hidden="1" x14ac:dyDescent="0.3">
      <c r="A70" s="61" t="s">
        <v>4</v>
      </c>
      <c r="B70" s="62" t="s">
        <v>5</v>
      </c>
      <c r="C70" s="62" t="s">
        <v>6</v>
      </c>
      <c r="D70" s="62" t="s">
        <v>7</v>
      </c>
      <c r="E70" s="63" t="s">
        <v>9</v>
      </c>
      <c r="F70" s="64" t="s">
        <v>16</v>
      </c>
      <c r="G70" s="62" t="s">
        <v>11</v>
      </c>
      <c r="H70" t="s">
        <v>12</v>
      </c>
      <c r="I70" t="s">
        <v>58</v>
      </c>
      <c r="J70" t="s">
        <v>59</v>
      </c>
    </row>
    <row r="71" spans="1:12" hidden="1" x14ac:dyDescent="0.3">
      <c r="A71" s="65" t="s">
        <v>54</v>
      </c>
      <c r="B71" s="13">
        <f>B72+B73</f>
        <v>63621741546</v>
      </c>
      <c r="C71" s="13">
        <f>C72+C73</f>
        <v>63494012680</v>
      </c>
      <c r="D71" s="59">
        <f t="shared" ref="D71:D77" si="1">C71/B71</f>
        <v>0.99799237080129832</v>
      </c>
      <c r="E71" s="60">
        <f>E72+E73</f>
        <v>35068082296</v>
      </c>
      <c r="F71" s="59">
        <f>Tabla4810121724313845525966738087941011081151421283542495690[[#This Row],[Giros]]/Tabla4810121724313845525966738087941011081151421283542495690[[#This Row],[Apropiación]]</f>
        <v>0.55119651621993027</v>
      </c>
      <c r="G71" s="60">
        <f>Tabla4810121724313845525966738087941011081151421283542495690[[#This Row],[Compromisos]]-Tabla4810121724313845525966738087941011081151421283542495690[[#This Row],[Giros]]</f>
        <v>28425930384</v>
      </c>
    </row>
    <row r="72" spans="1:12" hidden="1" x14ac:dyDescent="0.3">
      <c r="A72" s="66" t="s">
        <v>60</v>
      </c>
      <c r="B72" s="67">
        <f>B54</f>
        <v>48916901215</v>
      </c>
      <c r="C72" s="67">
        <f>C54</f>
        <v>48803007586</v>
      </c>
      <c r="D72" s="68">
        <f t="shared" si="1"/>
        <v>0.99767169166134595</v>
      </c>
      <c r="E72" s="69">
        <f>E54</f>
        <v>24940902882</v>
      </c>
      <c r="F72" s="68">
        <f>Tabla4810121724313845525966738087941011081151421283542495690[[#This Row],[Giros]]/Tabla4810121724313845525966738087941011081151421283542495690[[#This Row],[Apropiación]]</f>
        <v>0.50986269085974034</v>
      </c>
      <c r="G72" s="69">
        <f>Tabla4810121724313845525966738087941011081151421283542495690[[#This Row],[Compromisos]]-Tabla4810121724313845525966738087941011081151421283542495690[[#This Row],[Giros]]</f>
        <v>23862104704</v>
      </c>
    </row>
    <row r="73" spans="1:12" hidden="1" x14ac:dyDescent="0.3">
      <c r="A73" s="66" t="s">
        <v>61</v>
      </c>
      <c r="B73" s="67">
        <f>B55</f>
        <v>14704840331</v>
      </c>
      <c r="C73" s="67">
        <f>C55</f>
        <v>14691005094</v>
      </c>
      <c r="D73" s="68">
        <f t="shared" si="1"/>
        <v>0.99905913721682282</v>
      </c>
      <c r="E73" s="69">
        <f>E55</f>
        <v>10127179414</v>
      </c>
      <c r="F73" s="68">
        <f>Tabla4810121724313845525966738087941011081151421283542495690[[#This Row],[Giros]]/Tabla4810121724313845525966738087941011081151421283542495690[[#This Row],[Apropiación]]</f>
        <v>0.6886969994941321</v>
      </c>
      <c r="G73" s="69">
        <f>Tabla4810121724313845525966738087941011081151421283542495690[[#This Row],[Compromisos]]-Tabla4810121724313845525966738087941011081151421283542495690[[#This Row],[Giros]]</f>
        <v>4563825680</v>
      </c>
    </row>
    <row r="74" spans="1:12" hidden="1" x14ac:dyDescent="0.3">
      <c r="A74" s="65" t="s">
        <v>55</v>
      </c>
      <c r="B74" s="13">
        <f>B75+B76</f>
        <v>250961184</v>
      </c>
      <c r="C74" s="13">
        <f>C75+C76</f>
        <v>250461096</v>
      </c>
      <c r="D74" s="59">
        <f t="shared" si="1"/>
        <v>0.99800730936940429</v>
      </c>
      <c r="E74" s="60">
        <f>E75+E76</f>
        <v>209021348</v>
      </c>
      <c r="F74" s="59">
        <f>Tabla4810121724313845525966738087941011081151421283542495690[[#This Row],[Giros]]/Tabla4810121724313845525966738087941011081151421283542495690[[#This Row],[Apropiación]]</f>
        <v>0.8328831760691725</v>
      </c>
      <c r="G74" s="60">
        <f>Tabla4810121724313845525966738087941011081151421283542495690[[#This Row],[Compromisos]]-Tabla4810121724313845525966738087941011081151421283542495690[[#This Row],[Giros]]</f>
        <v>41439748</v>
      </c>
    </row>
    <row r="75" spans="1:12" hidden="1" x14ac:dyDescent="0.3">
      <c r="A75" s="66" t="s">
        <v>60</v>
      </c>
      <c r="B75" s="67">
        <f>B48</f>
        <v>242241923</v>
      </c>
      <c r="C75" s="67">
        <f>C48</f>
        <v>241936966</v>
      </c>
      <c r="D75" s="68">
        <f t="shared" si="1"/>
        <v>0.99874110560127938</v>
      </c>
      <c r="E75" s="69">
        <f>E48</f>
        <v>205218148</v>
      </c>
      <c r="F75" s="68">
        <f>Tabla4810121724313845525966738087941011081151421283542495690[[#This Row],[Giros]]/Tabla4810121724313845525966738087941011081151421283542495690[[#This Row],[Apropiación]]</f>
        <v>0.84716198360099704</v>
      </c>
      <c r="G75" s="69">
        <f>Tabla4810121724313845525966738087941011081151421283542495690[[#This Row],[Compromisos]]-Tabla4810121724313845525966738087941011081151421283542495690[[#This Row],[Giros]]</f>
        <v>36718818</v>
      </c>
    </row>
    <row r="76" spans="1:12" hidden="1" x14ac:dyDescent="0.3">
      <c r="A76" s="66" t="s">
        <v>61</v>
      </c>
      <c r="B76" s="67">
        <f>B49</f>
        <v>8719261</v>
      </c>
      <c r="C76" s="67">
        <f>C49</f>
        <v>8524130</v>
      </c>
      <c r="D76" s="68">
        <f t="shared" si="1"/>
        <v>0.97762069514836181</v>
      </c>
      <c r="E76" s="69">
        <f>E49</f>
        <v>3803200</v>
      </c>
      <c r="F76" s="68">
        <f>Tabla4810121724313845525966738087941011081151421283542495690[[#This Row],[Giros]]/Tabla4810121724313845525966738087941011081151421283542495690[[#This Row],[Apropiación]]</f>
        <v>0.43618375456360348</v>
      </c>
      <c r="G76" s="69">
        <f>Tabla4810121724313845525966738087941011081151421283542495690[[#This Row],[Compromisos]]-Tabla4810121724313845525966738087941011081151421283542495690[[#This Row],[Giros]]</f>
        <v>4720930</v>
      </c>
    </row>
    <row r="77" spans="1:12" ht="15" hidden="1" thickBot="1" x14ac:dyDescent="0.35">
      <c r="A77" s="58" t="s">
        <v>1</v>
      </c>
      <c r="B77" s="70">
        <f>B71+B74</f>
        <v>63872702730</v>
      </c>
      <c r="C77" s="70">
        <f>C71+C74</f>
        <v>63744473776</v>
      </c>
      <c r="D77" s="71">
        <f t="shared" si="1"/>
        <v>0.99799242949618017</v>
      </c>
      <c r="E77" s="72">
        <f>E71+E74</f>
        <v>35277103644</v>
      </c>
      <c r="F77" s="71">
        <f>Tabla4810121724313845525966738087941011081151421283542495690[[#This Row],[Giros]]/Tabla4810121724313845525966738087941011081151421283542495690[[#This Row],[Apropiación]]</f>
        <v>0.55230328663438411</v>
      </c>
      <c r="G77" s="70">
        <f>G71+G74</f>
        <v>28467370132</v>
      </c>
      <c r="L77" s="24"/>
    </row>
    <row r="78" spans="1:12" hidden="1" x14ac:dyDescent="0.3">
      <c r="A78" s="12"/>
      <c r="B78" s="13"/>
      <c r="C78" s="13"/>
      <c r="D78" s="14"/>
      <c r="E78" s="73"/>
      <c r="F78" s="13"/>
      <c r="G78" s="14"/>
    </row>
    <row r="79" spans="1:12" hidden="1" x14ac:dyDescent="0.3">
      <c r="A79" s="119" t="s">
        <v>62</v>
      </c>
      <c r="B79" s="120"/>
      <c r="C79" s="120"/>
      <c r="D79" s="120"/>
      <c r="E79" s="120"/>
      <c r="F79" s="120"/>
      <c r="G79" s="121"/>
    </row>
    <row r="80" spans="1:12" hidden="1" x14ac:dyDescent="0.3">
      <c r="A80" s="74" t="s">
        <v>12</v>
      </c>
      <c r="B80" s="75" t="s">
        <v>5</v>
      </c>
      <c r="C80" s="75" t="s">
        <v>6</v>
      </c>
      <c r="D80" s="75" t="s">
        <v>7</v>
      </c>
      <c r="E80" s="76" t="s">
        <v>9</v>
      </c>
      <c r="F80" s="77" t="s">
        <v>16</v>
      </c>
      <c r="G80" s="78" t="s">
        <v>11</v>
      </c>
    </row>
    <row r="81" spans="1:10" hidden="1" x14ac:dyDescent="0.3">
      <c r="A81" s="55" t="s">
        <v>54</v>
      </c>
      <c r="B81" s="8">
        <f>B63+B71</f>
        <v>147888274127</v>
      </c>
      <c r="C81" s="8">
        <f>C63+C71</f>
        <v>111889763210</v>
      </c>
      <c r="D81" s="79">
        <f>Tabla121825323946536067748188951021091161522293643505791[[#This Row],[Compromisos]]/Tabla121825323946536067748188951021091161522293643505791[[#This Row],[Apropiación]]</f>
        <v>0.75658306157467192</v>
      </c>
      <c r="E81" s="80">
        <f>E63+E71</f>
        <v>51771495100</v>
      </c>
      <c r="F81" s="79">
        <f>Tabla121825323946536067748188951021091161522293643505791[[#This Row],[Giros]]/Tabla121825323946536067748188951021091161522293643505791[[#This Row],[Compromisos]]</f>
        <v>0.46270090859726648</v>
      </c>
      <c r="G81" s="81">
        <f>G63+G71</f>
        <v>60118268110</v>
      </c>
    </row>
    <row r="82" spans="1:10" hidden="1" x14ac:dyDescent="0.3">
      <c r="A82" s="55" t="s">
        <v>55</v>
      </c>
      <c r="B82" s="8">
        <f>B64+B74</f>
        <v>2055961184</v>
      </c>
      <c r="C82" s="8">
        <f>C64+C74</f>
        <v>1672541525</v>
      </c>
      <c r="D82" s="79">
        <f>Tabla121825323946536067748188951021091161522293643505791[[#This Row],[Compromisos]]/Tabla121825323946536067748188951021091161522293643505791[[#This Row],[Apropiación]]</f>
        <v>0.81350831816093272</v>
      </c>
      <c r="E82" s="80">
        <f>E64+E74</f>
        <v>839106059</v>
      </c>
      <c r="F82" s="79">
        <f>Tabla121825323946536067748188951021091161522293643505791[[#This Row],[Giros]]/Tabla121825323946536067748188951021091161522293643505791[[#This Row],[Compromisos]]</f>
        <v>0.50169520245543675</v>
      </c>
      <c r="G82" s="81">
        <f>G64+G74</f>
        <v>833435466</v>
      </c>
    </row>
    <row r="83" spans="1:10" ht="15" hidden="1" thickBot="1" x14ac:dyDescent="0.35">
      <c r="A83" s="82" t="s">
        <v>1</v>
      </c>
      <c r="B83" s="83">
        <f>B81+B82</f>
        <v>149944235311</v>
      </c>
      <c r="C83" s="83">
        <f>C81+C82</f>
        <v>113562304735</v>
      </c>
      <c r="D83" s="84">
        <f>Tabla121825323946536067748188951021091161522293643505791[[#This Row],[Compromisos]]/Tabla121825323946536067748188951021091161522293643505791[[#This Row],[Apropiación]]</f>
        <v>0.7573635925346508</v>
      </c>
      <c r="E83" s="85">
        <f>E81+E82</f>
        <v>52610601159</v>
      </c>
      <c r="F83" s="86">
        <f>Tabla121825323946536067748188951021091161522293643505791[[#This Row],[Giros]]/Tabla121825323946536067748188951021091161522293643505791[[#This Row],[Compromisos]]</f>
        <v>0.46327521514967429</v>
      </c>
      <c r="G83" s="87">
        <f>G81+G82</f>
        <v>60951703576</v>
      </c>
    </row>
    <row r="84" spans="1:10" hidden="1" x14ac:dyDescent="0.3"/>
    <row r="85" spans="1:10" x14ac:dyDescent="0.3">
      <c r="A85" s="123" t="s">
        <v>63</v>
      </c>
      <c r="B85" s="124" t="s">
        <v>0</v>
      </c>
      <c r="C85" s="124" t="s">
        <v>6</v>
      </c>
      <c r="D85" s="124" t="s">
        <v>7</v>
      </c>
      <c r="E85" s="125" t="s">
        <v>8</v>
      </c>
      <c r="F85" s="125" t="s">
        <v>9</v>
      </c>
      <c r="G85" s="126" t="s">
        <v>16</v>
      </c>
      <c r="H85" s="124" t="s">
        <v>11</v>
      </c>
    </row>
    <row r="86" spans="1:10" x14ac:dyDescent="0.3">
      <c r="A86" s="127" t="s">
        <v>64</v>
      </c>
      <c r="B86" s="22">
        <v>221062965</v>
      </c>
      <c r="C86" s="22">
        <v>221062965</v>
      </c>
      <c r="D86" s="79">
        <f>+C86/B86</f>
        <v>1</v>
      </c>
      <c r="E86" s="128">
        <f>+B86-C86</f>
        <v>0</v>
      </c>
      <c r="F86" s="22">
        <v>33159445</v>
      </c>
      <c r="G86" s="79">
        <f>+Tabla5792[[#This Row],[Giros]]/Tabla5792[[#This Row],[Apropiación Inicial]]</f>
        <v>0.15000000113089951</v>
      </c>
      <c r="H86" s="129">
        <f>+C86-F86</f>
        <v>187903520</v>
      </c>
    </row>
    <row r="87" spans="1:10" x14ac:dyDescent="0.3">
      <c r="A87" s="130" t="s">
        <v>65</v>
      </c>
      <c r="B87" s="22">
        <v>490162856</v>
      </c>
      <c r="C87" s="22">
        <v>486229560</v>
      </c>
      <c r="D87" s="131">
        <f t="shared" ref="D87:D97" si="2">+C87/B87</f>
        <v>0.99197553231165281</v>
      </c>
      <c r="E87" s="132">
        <f t="shared" ref="E87:E97" si="3">+B87-C87</f>
        <v>3933296</v>
      </c>
      <c r="F87" s="22">
        <v>85309560</v>
      </c>
      <c r="G87" s="131">
        <f>+Tabla5792[[#This Row],[Giros]]/Tabla5792[[#This Row],[Apropiación Inicial]]</f>
        <v>0.17404329796870613</v>
      </c>
      <c r="H87" s="133">
        <f t="shared" ref="H87:H97" si="4">+C87-F87</f>
        <v>400920000</v>
      </c>
    </row>
    <row r="88" spans="1:10" x14ac:dyDescent="0.3">
      <c r="A88" s="127" t="s">
        <v>66</v>
      </c>
      <c r="B88" s="22">
        <v>607157695</v>
      </c>
      <c r="C88" s="22">
        <v>607157695</v>
      </c>
      <c r="D88" s="79">
        <f t="shared" si="2"/>
        <v>1</v>
      </c>
      <c r="E88" s="128">
        <f t="shared" si="3"/>
        <v>0</v>
      </c>
      <c r="F88" s="22">
        <v>0</v>
      </c>
      <c r="G88" s="79">
        <f>+Tabla5792[[#This Row],[Giros]]/Tabla5792[[#This Row],[Apropiación Inicial]]</f>
        <v>0</v>
      </c>
      <c r="H88" s="129">
        <f t="shared" si="4"/>
        <v>607157695</v>
      </c>
    </row>
    <row r="89" spans="1:10" x14ac:dyDescent="0.3">
      <c r="A89" s="130" t="s">
        <v>67</v>
      </c>
      <c r="B89" s="22">
        <v>730000000</v>
      </c>
      <c r="C89" s="22">
        <v>730000000</v>
      </c>
      <c r="D89" s="79">
        <f t="shared" si="2"/>
        <v>1</v>
      </c>
      <c r="E89" s="128">
        <f t="shared" si="3"/>
        <v>0</v>
      </c>
      <c r="F89" s="22">
        <v>86321499</v>
      </c>
      <c r="G89" s="79">
        <f>+Tabla5792[[#This Row],[Giros]]/Tabla5792[[#This Row],[Apropiación Inicial]]</f>
        <v>0.11824862876712329</v>
      </c>
      <c r="H89" s="129">
        <f t="shared" si="4"/>
        <v>643678501</v>
      </c>
    </row>
    <row r="90" spans="1:10" x14ac:dyDescent="0.3">
      <c r="A90" s="127" t="s">
        <v>68</v>
      </c>
      <c r="B90" s="22">
        <v>499926000</v>
      </c>
      <c r="C90" s="22">
        <v>499926000</v>
      </c>
      <c r="D90" s="79">
        <f t="shared" si="2"/>
        <v>1</v>
      </c>
      <c r="E90" s="128">
        <f t="shared" si="3"/>
        <v>0</v>
      </c>
      <c r="F90" s="22">
        <v>0</v>
      </c>
      <c r="G90" s="79">
        <f>+Tabla5792[[#This Row],[Giros]]/Tabla5792[[#This Row],[Apropiación Inicial]]</f>
        <v>0</v>
      </c>
      <c r="H90" s="129">
        <f t="shared" si="4"/>
        <v>499926000</v>
      </c>
    </row>
    <row r="91" spans="1:10" x14ac:dyDescent="0.3">
      <c r="A91" s="130" t="s">
        <v>69</v>
      </c>
      <c r="B91" s="22">
        <v>1373479666</v>
      </c>
      <c r="C91" s="22">
        <v>1373479666</v>
      </c>
      <c r="D91" s="79">
        <f t="shared" si="2"/>
        <v>1</v>
      </c>
      <c r="E91" s="128">
        <f t="shared" si="3"/>
        <v>0</v>
      </c>
      <c r="F91" s="22">
        <v>762497489</v>
      </c>
      <c r="G91" s="79">
        <f>+Tabla5792[[#This Row],[Giros]]/Tabla5792[[#This Row],[Apropiación Inicial]]</f>
        <v>0.55515746455907122</v>
      </c>
      <c r="H91" s="129">
        <f t="shared" si="4"/>
        <v>610982177</v>
      </c>
    </row>
    <row r="92" spans="1:10" x14ac:dyDescent="0.3">
      <c r="A92" s="127" t="s">
        <v>70</v>
      </c>
      <c r="B92" s="22">
        <v>1841430585</v>
      </c>
      <c r="C92" s="22">
        <v>1841430585</v>
      </c>
      <c r="D92" s="79">
        <f t="shared" si="2"/>
        <v>1</v>
      </c>
      <c r="E92" s="128">
        <f t="shared" si="3"/>
        <v>0</v>
      </c>
      <c r="F92" s="22">
        <v>46537909</v>
      </c>
      <c r="G92" s="79">
        <f>+Tabla5792[[#This Row],[Giros]]/Tabla5792[[#This Row],[Apropiación Inicial]]</f>
        <v>2.5272692535407194E-2</v>
      </c>
      <c r="H92" s="129">
        <f t="shared" si="4"/>
        <v>1794892676</v>
      </c>
      <c r="J92" t="s">
        <v>2</v>
      </c>
    </row>
    <row r="93" spans="1:10" x14ac:dyDescent="0.3">
      <c r="A93" s="130" t="s">
        <v>71</v>
      </c>
      <c r="B93" s="22">
        <v>12167538460</v>
      </c>
      <c r="C93" s="22">
        <v>12167538460</v>
      </c>
      <c r="D93" s="79">
        <f t="shared" si="2"/>
        <v>1</v>
      </c>
      <c r="E93" s="128">
        <f t="shared" si="3"/>
        <v>0</v>
      </c>
      <c r="F93" s="22">
        <v>1167498332</v>
      </c>
      <c r="G93" s="79">
        <f>+Tabla5792[[#This Row],[Giros]]/Tabla5792[[#This Row],[Apropiación Inicial]]</f>
        <v>9.5951891653194746E-2</v>
      </c>
      <c r="H93" s="129">
        <f t="shared" si="4"/>
        <v>11000040128</v>
      </c>
    </row>
    <row r="94" spans="1:10" x14ac:dyDescent="0.3">
      <c r="A94" s="127" t="s">
        <v>72</v>
      </c>
      <c r="B94" s="22">
        <v>4676153121</v>
      </c>
      <c r="C94" s="22">
        <v>4668305978</v>
      </c>
      <c r="D94" s="79">
        <f t="shared" si="2"/>
        <v>0.99832188065768002</v>
      </c>
      <c r="E94" s="128">
        <f t="shared" si="3"/>
        <v>7847143</v>
      </c>
      <c r="F94" s="22">
        <v>2458675324</v>
      </c>
      <c r="G94" s="79">
        <f>+Tabla5792[[#This Row],[Giros]]/Tabla5792[[#This Row],[Apropiación Inicial]]</f>
        <v>0.52579016562960834</v>
      </c>
      <c r="H94" s="129">
        <f t="shared" si="4"/>
        <v>2209630654</v>
      </c>
    </row>
    <row r="95" spans="1:10" x14ac:dyDescent="0.3">
      <c r="A95" s="130" t="s">
        <v>73</v>
      </c>
      <c r="B95" s="22">
        <v>3779326978</v>
      </c>
      <c r="C95" s="22">
        <v>3779326978</v>
      </c>
      <c r="D95" s="79">
        <f t="shared" si="2"/>
        <v>1</v>
      </c>
      <c r="E95" s="128">
        <f t="shared" si="3"/>
        <v>0</v>
      </c>
      <c r="F95" s="22">
        <v>1532261438</v>
      </c>
      <c r="G95" s="79">
        <f>+Tabla5792[[#This Row],[Giros]]/Tabla5792[[#This Row],[Apropiación Inicial]]</f>
        <v>0.40543235526312271</v>
      </c>
      <c r="H95" s="129">
        <f t="shared" si="4"/>
        <v>2247065540</v>
      </c>
    </row>
    <row r="96" spans="1:10" x14ac:dyDescent="0.3">
      <c r="A96" s="127" t="s">
        <v>74</v>
      </c>
      <c r="B96" s="22">
        <v>2473494245</v>
      </c>
      <c r="C96" s="22">
        <v>2435481844</v>
      </c>
      <c r="D96" s="79">
        <f>+C96/B96</f>
        <v>0.9846321045311347</v>
      </c>
      <c r="E96" s="128">
        <f t="shared" si="3"/>
        <v>38012401</v>
      </c>
      <c r="F96" s="22">
        <v>1972244810</v>
      </c>
      <c r="G96" s="79">
        <f>+Tabla5792[[#This Row],[Giros]]/Tabla5792[[#This Row],[Apropiación Inicial]]</f>
        <v>0.79735168738991746</v>
      </c>
      <c r="H96" s="129">
        <f t="shared" si="4"/>
        <v>463237034</v>
      </c>
    </row>
    <row r="97" spans="1:10" x14ac:dyDescent="0.3">
      <c r="A97" s="130" t="s">
        <v>75</v>
      </c>
      <c r="B97" s="22">
        <v>3714975075</v>
      </c>
      <c r="C97" s="22">
        <v>3695422538</v>
      </c>
      <c r="D97" s="79">
        <f t="shared" si="2"/>
        <v>0.99473683225182874</v>
      </c>
      <c r="E97" s="128">
        <f t="shared" si="3"/>
        <v>19552537</v>
      </c>
      <c r="F97" s="22">
        <v>2199166423</v>
      </c>
      <c r="G97" s="79">
        <f>+Tabla5792[[#This Row],[Giros]]/Tabla5792[[#This Row],[Apropiación Inicial]]</f>
        <v>0.59197339917549785</v>
      </c>
      <c r="H97" s="129">
        <f t="shared" si="4"/>
        <v>1496256115</v>
      </c>
    </row>
    <row r="98" spans="1:10" x14ac:dyDescent="0.3">
      <c r="A98" s="144" t="s">
        <v>1</v>
      </c>
      <c r="B98" s="145">
        <f>+SUM(B86:B97)</f>
        <v>32574707646</v>
      </c>
      <c r="C98" s="146">
        <f>+SUM(C86:C97)</f>
        <v>32505362269</v>
      </c>
      <c r="D98" s="147">
        <f>+C98/B98</f>
        <v>0.99787118958200338</v>
      </c>
      <c r="E98" s="148">
        <f>+B98-C98</f>
        <v>69345377</v>
      </c>
      <c r="F98" s="146">
        <f>+SUM(F86:F97)</f>
        <v>10343672229</v>
      </c>
      <c r="G98" s="147">
        <f>+Tabla5792[[#This Row],[Giros]]/Tabla5792[[#This Row],[Apropiación Inicial]]</f>
        <v>0.31753691672103612</v>
      </c>
      <c r="H98" s="149">
        <f>+C98-F98</f>
        <v>22161690040</v>
      </c>
    </row>
    <row r="100" spans="1:10" x14ac:dyDescent="0.3">
      <c r="A100" s="107" t="s">
        <v>76</v>
      </c>
      <c r="B100" s="107"/>
      <c r="C100" s="107"/>
      <c r="D100" s="107"/>
      <c r="E100" s="107"/>
      <c r="F100" s="107"/>
      <c r="G100" s="107"/>
    </row>
    <row r="101" spans="1:10" x14ac:dyDescent="0.3">
      <c r="A101" s="88" t="s">
        <v>4</v>
      </c>
      <c r="B101" s="88" t="s">
        <v>5</v>
      </c>
      <c r="C101" s="88" t="s">
        <v>6</v>
      </c>
      <c r="D101" s="88" t="s">
        <v>7</v>
      </c>
      <c r="E101" s="89" t="s">
        <v>9</v>
      </c>
      <c r="F101" s="90" t="s">
        <v>16</v>
      </c>
      <c r="G101" s="88" t="s">
        <v>11</v>
      </c>
      <c r="J101" t="s">
        <v>2</v>
      </c>
    </row>
    <row r="102" spans="1:10" x14ac:dyDescent="0.3">
      <c r="A102" s="91" t="s">
        <v>54</v>
      </c>
      <c r="B102" s="92">
        <f>B103+B104</f>
        <v>60931711030</v>
      </c>
      <c r="C102" s="92">
        <f>C103+C104</f>
        <v>60741432806</v>
      </c>
      <c r="D102" s="93">
        <f t="shared" ref="D102:D108" si="5">C102/B102</f>
        <v>0.99687718889255683</v>
      </c>
      <c r="E102" s="94">
        <f>E103+E104</f>
        <v>26046820021</v>
      </c>
      <c r="F102" s="93">
        <f>+Tabla6093[[#This Row],[Giros]]/Tabla6093[[#This Row],[Apropiación]]</f>
        <v>0.42747560474997548</v>
      </c>
      <c r="G102" s="94">
        <f>+Tabla6093[[#This Row],[Compromisos]]-Tabla6093[[#This Row],[Giros]]</f>
        <v>34694612785</v>
      </c>
    </row>
    <row r="103" spans="1:10" x14ac:dyDescent="0.3">
      <c r="A103" s="95" t="s">
        <v>60</v>
      </c>
      <c r="B103" s="96">
        <f>+B98</f>
        <v>32574707646</v>
      </c>
      <c r="C103" s="96">
        <f>+C98</f>
        <v>32505362269</v>
      </c>
      <c r="D103" s="97">
        <f t="shared" si="5"/>
        <v>0.99787118958200338</v>
      </c>
      <c r="E103" s="98">
        <f>+F98</f>
        <v>10343672229</v>
      </c>
      <c r="F103" s="97">
        <f>+Tabla6093[[#This Row],[Giros]]/Tabla6093[[#This Row],[Apropiación]]</f>
        <v>0.31753691672103612</v>
      </c>
      <c r="G103" s="98">
        <f>+C103-E103</f>
        <v>22161690040</v>
      </c>
    </row>
    <row r="104" spans="1:10" x14ac:dyDescent="0.3">
      <c r="A104" s="99" t="s">
        <v>61</v>
      </c>
      <c r="B104" s="100">
        <v>28357003384</v>
      </c>
      <c r="C104" s="100">
        <v>28236070537</v>
      </c>
      <c r="D104" s="101">
        <f t="shared" si="5"/>
        <v>0.99573534462149005</v>
      </c>
      <c r="E104" s="102">
        <v>15703147792</v>
      </c>
      <c r="F104" s="97">
        <f>+Tabla6093[[#This Row],[Giros]]/Tabla6093[[#This Row],[Apropiación]]</f>
        <v>0.55376612187662455</v>
      </c>
      <c r="G104" s="98">
        <f>+C104-E104</f>
        <v>12532922745</v>
      </c>
    </row>
    <row r="105" spans="1:10" x14ac:dyDescent="0.3">
      <c r="A105" s="103" t="s">
        <v>55</v>
      </c>
      <c r="B105" s="104">
        <f>B106+B107</f>
        <v>451705007</v>
      </c>
      <c r="C105" s="104">
        <f>C106+C107</f>
        <v>443742920</v>
      </c>
      <c r="D105" s="105">
        <f t="shared" si="5"/>
        <v>0.98237325936925024</v>
      </c>
      <c r="E105" s="106">
        <f>E106+E107</f>
        <v>289646870</v>
      </c>
      <c r="F105" s="105">
        <f>+Tabla6093[[#This Row],[Giros]]/Tabla6093[[#This Row],[Apropiación]]</f>
        <v>0.6412301513407842</v>
      </c>
      <c r="G105" s="106">
        <f t="shared" ref="G105:G108" si="6">+C105-E105</f>
        <v>154096050</v>
      </c>
      <c r="H105" s="9"/>
    </row>
    <row r="106" spans="1:10" x14ac:dyDescent="0.3">
      <c r="A106" s="99" t="s">
        <v>60</v>
      </c>
      <c r="B106" s="100">
        <v>410265259</v>
      </c>
      <c r="C106" s="100">
        <v>402467588</v>
      </c>
      <c r="D106" s="101">
        <f>C106/B106</f>
        <v>0.98099358688326077</v>
      </c>
      <c r="E106" s="102">
        <v>276605547</v>
      </c>
      <c r="F106" s="97">
        <f>+Tabla6093[[#This Row],[Giros]]/Tabla6093[[#This Row],[Apropiación]]</f>
        <v>0.67421147887152688</v>
      </c>
      <c r="G106" s="98">
        <f t="shared" si="6"/>
        <v>125862041</v>
      </c>
      <c r="H106" s="9"/>
    </row>
    <row r="107" spans="1:10" x14ac:dyDescent="0.3">
      <c r="A107" s="95" t="s">
        <v>61</v>
      </c>
      <c r="B107" s="96">
        <v>41439748</v>
      </c>
      <c r="C107" s="96">
        <v>41275332</v>
      </c>
      <c r="D107" s="97">
        <f t="shared" si="5"/>
        <v>0.99603240830518569</v>
      </c>
      <c r="E107" s="98">
        <v>13041323</v>
      </c>
      <c r="F107" s="97">
        <f>+Tabla6093[[#This Row],[Giros]]/Tabla6093[[#This Row],[Apropiación]]</f>
        <v>0.31470565409808959</v>
      </c>
      <c r="G107" s="98">
        <f t="shared" si="6"/>
        <v>28234009</v>
      </c>
    </row>
    <row r="108" spans="1:10" x14ac:dyDescent="0.3">
      <c r="A108" s="91" t="s">
        <v>1</v>
      </c>
      <c r="B108" s="92">
        <f>B102+B105</f>
        <v>61383416037</v>
      </c>
      <c r="C108" s="92">
        <f>C102+C105</f>
        <v>61185175726</v>
      </c>
      <c r="D108" s="93">
        <f t="shared" si="5"/>
        <v>0.99677045814979559</v>
      </c>
      <c r="E108" s="94">
        <f>E102+E105</f>
        <v>26336466891</v>
      </c>
      <c r="F108" s="105">
        <f>+Tabla6093[[#This Row],[Giros]]/Tabla6093[[#This Row],[Apropiación]]</f>
        <v>0.42904857030317772</v>
      </c>
      <c r="G108" s="106">
        <f t="shared" si="6"/>
        <v>34848708835</v>
      </c>
    </row>
  </sheetData>
  <mergeCells count="14">
    <mergeCell ref="A100:G100"/>
    <mergeCell ref="F60:H60"/>
    <mergeCell ref="A2:H2"/>
    <mergeCell ref="A4:H4"/>
    <mergeCell ref="A10:H10"/>
    <mergeCell ref="A44:J44"/>
    <mergeCell ref="A46:G46"/>
    <mergeCell ref="A52:G52"/>
    <mergeCell ref="G3:I3"/>
    <mergeCell ref="A59:G59"/>
    <mergeCell ref="A61:G61"/>
    <mergeCell ref="A67:H68"/>
    <mergeCell ref="A69:G69"/>
    <mergeCell ref="A79:G79"/>
  </mergeCells>
  <pageMargins left="0.7" right="0.7" top="0.75" bottom="0.75" header="0.3" footer="0.3"/>
  <pageSetup paperSize="9" orientation="portrait" r:id="rId1"/>
  <ignoredErrors>
    <ignoredError sqref="C6:C7 H13:H20 H22:H33 H35:H37" calculatedColumn="1"/>
  </ignoredErrors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VIGENCIA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CASVAR</dc:creator>
  <cp:keywords/>
  <dc:description/>
  <cp:lastModifiedBy>57321</cp:lastModifiedBy>
  <cp:revision/>
  <dcterms:created xsi:type="dcterms:W3CDTF">2021-06-02T15:44:15Z</dcterms:created>
  <dcterms:modified xsi:type="dcterms:W3CDTF">2021-08-17T15:29:57Z</dcterms:modified>
  <cp:category/>
  <cp:contentStatus/>
</cp:coreProperties>
</file>